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2300" tabRatio="721"/>
  </bookViews>
  <sheets>
    <sheet name="Oběhy školní dny" sheetId="1" r:id="rId1"/>
    <sheet name="Oběhy prázdniny" sheetId="3" r:id="rId2"/>
    <sheet name="Oběhy víkendy" sheetId="2" r:id="rId3"/>
    <sheet name="Přehled" sheetId="5" r:id="rId4"/>
    <sheet name="Počty dní" sheetId="6" r:id="rId5"/>
  </sheets>
  <definedNames>
    <definedName name="_xlnm._FilterDatabase" localSheetId="1" hidden="1">'Oběhy prázdniny'!$A$1:$AV$748</definedName>
    <definedName name="_xlnm._FilterDatabase" localSheetId="0" hidden="1">'Oběhy školní dny'!$A$1:$AV$993</definedName>
    <definedName name="_xlnm._FilterDatabase" localSheetId="2" hidden="1">'Oběhy víkendy'!$A$1:$AV$220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44" i="1" l="1"/>
  <c r="T343" i="1"/>
  <c r="T341" i="1"/>
  <c r="T340" i="1"/>
  <c r="T339" i="1"/>
  <c r="T338" i="1"/>
  <c r="T337" i="1"/>
  <c r="T336" i="1"/>
  <c r="T335" i="1"/>
  <c r="T334" i="1"/>
  <c r="T333" i="1"/>
  <c r="P343" i="1"/>
  <c r="P341" i="1"/>
  <c r="P340" i="1"/>
  <c r="P339" i="1"/>
  <c r="P338" i="1"/>
  <c r="P337" i="1"/>
  <c r="P336" i="1"/>
  <c r="P335" i="1"/>
  <c r="P334" i="1"/>
  <c r="P333" i="1"/>
  <c r="P332" i="1"/>
  <c r="R334" i="1"/>
  <c r="Q334" i="1"/>
  <c r="H334" i="1"/>
  <c r="E334" i="1"/>
  <c r="V334" i="1" s="1"/>
  <c r="W334" i="1" s="1"/>
  <c r="T113" i="1"/>
  <c r="T112" i="1"/>
  <c r="T110" i="1"/>
  <c r="T109" i="1"/>
  <c r="T108" i="1"/>
  <c r="T107" i="1"/>
  <c r="T106" i="1"/>
  <c r="T105" i="1"/>
  <c r="T104" i="1"/>
  <c r="T103" i="1"/>
  <c r="T102" i="1"/>
  <c r="P110" i="1"/>
  <c r="P109" i="1"/>
  <c r="P107" i="1"/>
  <c r="P106" i="1"/>
  <c r="P104" i="1"/>
  <c r="P103" i="1"/>
  <c r="P102" i="1"/>
  <c r="P112" i="1"/>
  <c r="P108" i="1"/>
  <c r="P162" i="2"/>
  <c r="P161" i="2"/>
  <c r="P160" i="2"/>
  <c r="P159" i="2"/>
  <c r="P158" i="2"/>
  <c r="P157" i="2"/>
  <c r="P156" i="2"/>
  <c r="P155" i="2"/>
  <c r="P154" i="2"/>
  <c r="P152" i="2"/>
  <c r="P151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P153" i="2"/>
  <c r="P150" i="2"/>
  <c r="R161" i="2"/>
  <c r="Q161" i="2"/>
  <c r="H161" i="2"/>
  <c r="E161" i="2"/>
  <c r="V161" i="2" s="1"/>
  <c r="R152" i="2"/>
  <c r="Q152" i="2"/>
  <c r="S152" i="2" s="1"/>
  <c r="H152" i="2"/>
  <c r="E152" i="2"/>
  <c r="V152" i="2" s="1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P145" i="2"/>
  <c r="P143" i="2"/>
  <c r="P142" i="2"/>
  <c r="P141" i="2"/>
  <c r="P140" i="2"/>
  <c r="P139" i="2"/>
  <c r="P138" i="2"/>
  <c r="P137" i="2"/>
  <c r="P136" i="2"/>
  <c r="P135" i="2"/>
  <c r="P134" i="2"/>
  <c r="P133" i="2"/>
  <c r="R142" i="2"/>
  <c r="Q142" i="2"/>
  <c r="H142" i="2"/>
  <c r="E142" i="2"/>
  <c r="V142" i="2" s="1"/>
  <c r="R137" i="2"/>
  <c r="Q137" i="2"/>
  <c r="H137" i="2"/>
  <c r="E137" i="2"/>
  <c r="V137" i="2" s="1"/>
  <c r="P144" i="2"/>
  <c r="E160" i="2"/>
  <c r="V160" i="2" s="1"/>
  <c r="E159" i="2"/>
  <c r="V159" i="2" s="1"/>
  <c r="E158" i="2"/>
  <c r="V158" i="2" s="1"/>
  <c r="E157" i="2"/>
  <c r="V157" i="2" s="1"/>
  <c r="E156" i="2"/>
  <c r="V156" i="2" s="1"/>
  <c r="E155" i="2"/>
  <c r="V155" i="2" s="1"/>
  <c r="E154" i="2"/>
  <c r="V154" i="2" s="1"/>
  <c r="E153" i="2"/>
  <c r="V153" i="2" s="1"/>
  <c r="E136" i="2"/>
  <c r="V136" i="2" s="1"/>
  <c r="E135" i="2"/>
  <c r="V135" i="2" s="1"/>
  <c r="E134" i="2"/>
  <c r="V134" i="2" s="1"/>
  <c r="E133" i="2"/>
  <c r="V133" i="2" s="1"/>
  <c r="U147" i="2"/>
  <c r="J56" i="3"/>
  <c r="A147" i="2"/>
  <c r="C147" i="2"/>
  <c r="J147" i="2"/>
  <c r="S161" i="2" l="1"/>
  <c r="W137" i="2"/>
  <c r="S142" i="2"/>
  <c r="S137" i="2"/>
  <c r="W161" i="2"/>
  <c r="S334" i="1"/>
  <c r="W152" i="2"/>
  <c r="W142" i="2"/>
  <c r="R146" i="2"/>
  <c r="Q146" i="2"/>
  <c r="S146" i="2" s="1"/>
  <c r="H146" i="2"/>
  <c r="E146" i="2"/>
  <c r="R145" i="2"/>
  <c r="Q145" i="2"/>
  <c r="H145" i="2"/>
  <c r="E145" i="2"/>
  <c r="R144" i="2"/>
  <c r="Q144" i="2"/>
  <c r="H144" i="2"/>
  <c r="E144" i="2"/>
  <c r="R143" i="2"/>
  <c r="Q143" i="2"/>
  <c r="S143" i="2" s="1"/>
  <c r="H143" i="2"/>
  <c r="E143" i="2"/>
  <c r="R160" i="2"/>
  <c r="Q160" i="2"/>
  <c r="H160" i="2"/>
  <c r="W160" i="2"/>
  <c r="R159" i="2"/>
  <c r="Q159" i="2"/>
  <c r="S159" i="2" s="1"/>
  <c r="H159" i="2"/>
  <c r="W159" i="2"/>
  <c r="R158" i="2"/>
  <c r="Q158" i="2"/>
  <c r="S158" i="2" s="1"/>
  <c r="H158" i="2"/>
  <c r="W158" i="2"/>
  <c r="R157" i="2"/>
  <c r="Q157" i="2"/>
  <c r="H157" i="2"/>
  <c r="W157" i="2"/>
  <c r="R156" i="2"/>
  <c r="Q156" i="2"/>
  <c r="S156" i="2" s="1"/>
  <c r="H156" i="2"/>
  <c r="W156" i="2"/>
  <c r="R155" i="2"/>
  <c r="Q155" i="2"/>
  <c r="S155" i="2" s="1"/>
  <c r="H155" i="2"/>
  <c r="W155" i="2"/>
  <c r="R154" i="2"/>
  <c r="Q154" i="2"/>
  <c r="H154" i="2"/>
  <c r="W154" i="2"/>
  <c r="R153" i="2"/>
  <c r="Q153" i="2"/>
  <c r="S153" i="2" s="1"/>
  <c r="H153" i="2"/>
  <c r="W153" i="2"/>
  <c r="R136" i="2"/>
  <c r="Q136" i="2"/>
  <c r="H136" i="2"/>
  <c r="W136" i="2"/>
  <c r="R135" i="2"/>
  <c r="Q135" i="2"/>
  <c r="H135" i="2"/>
  <c r="W135" i="2"/>
  <c r="R134" i="2"/>
  <c r="Q134" i="2"/>
  <c r="S134" i="2" s="1"/>
  <c r="H134" i="2"/>
  <c r="W134" i="2"/>
  <c r="R133" i="2"/>
  <c r="Q133" i="2"/>
  <c r="S133" i="2" s="1"/>
  <c r="H133" i="2"/>
  <c r="W133" i="2"/>
  <c r="U181" i="2"/>
  <c r="A205" i="2"/>
  <c r="T89" i="2"/>
  <c r="T90" i="2"/>
  <c r="T91" i="2"/>
  <c r="P97" i="2"/>
  <c r="P96" i="2"/>
  <c r="P95" i="2"/>
  <c r="P92" i="2"/>
  <c r="P91" i="2"/>
  <c r="P89" i="2"/>
  <c r="P88" i="2"/>
  <c r="P87" i="2"/>
  <c r="P86" i="2"/>
  <c r="P85" i="2"/>
  <c r="R90" i="2"/>
  <c r="Q90" i="2"/>
  <c r="O90" i="2"/>
  <c r="P90" i="2" s="1"/>
  <c r="H90" i="2"/>
  <c r="E90" i="2"/>
  <c r="V90" i="2" s="1"/>
  <c r="W90" i="2" s="1"/>
  <c r="S90" i="2" l="1"/>
  <c r="V146" i="2"/>
  <c r="W146" i="2" s="1"/>
  <c r="V145" i="2"/>
  <c r="W145" i="2" s="1"/>
  <c r="V143" i="2"/>
  <c r="W143" i="2" s="1"/>
  <c r="S154" i="2"/>
  <c r="S157" i="2"/>
  <c r="S160" i="2"/>
  <c r="V144" i="2"/>
  <c r="W144" i="2" s="1"/>
  <c r="S145" i="2"/>
  <c r="S144" i="2"/>
  <c r="S136" i="2"/>
  <c r="S135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29" i="2"/>
  <c r="T128" i="2"/>
  <c r="T127" i="2"/>
  <c r="T126" i="2"/>
  <c r="T125" i="2"/>
  <c r="T124" i="2"/>
  <c r="T123" i="2"/>
  <c r="T122" i="2"/>
  <c r="T121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98" i="2"/>
  <c r="T97" i="2"/>
  <c r="T96" i="2"/>
  <c r="T95" i="2"/>
  <c r="T94" i="2"/>
  <c r="T93" i="2"/>
  <c r="T92" i="2"/>
  <c r="T88" i="2"/>
  <c r="T87" i="2"/>
  <c r="T86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2" i="2"/>
  <c r="T61" i="2"/>
  <c r="T60" i="2"/>
  <c r="T59" i="2"/>
  <c r="T58" i="2"/>
  <c r="T57" i="2"/>
  <c r="T56" i="2"/>
  <c r="T55" i="2"/>
  <c r="T54" i="2"/>
  <c r="T53" i="2"/>
  <c r="T52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28" i="2"/>
  <c r="T27" i="2"/>
  <c r="T26" i="2"/>
  <c r="T25" i="2"/>
  <c r="T24" i="2"/>
  <c r="T19" i="2"/>
  <c r="T18" i="2"/>
  <c r="T17" i="2"/>
  <c r="T16" i="2"/>
  <c r="T15" i="2"/>
  <c r="T14" i="2"/>
  <c r="T9" i="2"/>
  <c r="T8" i="2"/>
  <c r="T7" i="2"/>
  <c r="T6" i="2"/>
  <c r="T5" i="2"/>
  <c r="T4" i="2"/>
  <c r="P8" i="2"/>
  <c r="P7" i="2"/>
  <c r="P6" i="2"/>
  <c r="P5" i="2"/>
  <c r="P4" i="2"/>
  <c r="P3" i="2"/>
  <c r="P18" i="2"/>
  <c r="P17" i="2"/>
  <c r="P16" i="2"/>
  <c r="P15" i="2"/>
  <c r="P14" i="2"/>
  <c r="P13" i="2"/>
  <c r="P27" i="2"/>
  <c r="P26" i="2"/>
  <c r="P25" i="2"/>
  <c r="P24" i="2"/>
  <c r="P23" i="2"/>
  <c r="P46" i="2"/>
  <c r="P45" i="2"/>
  <c r="P44" i="2"/>
  <c r="P43" i="2"/>
  <c r="P42" i="2"/>
  <c r="P39" i="2"/>
  <c r="P36" i="2"/>
  <c r="P35" i="2"/>
  <c r="P34" i="2"/>
  <c r="P33" i="2"/>
  <c r="P32" i="2"/>
  <c r="P61" i="2"/>
  <c r="P60" i="2"/>
  <c r="P59" i="2"/>
  <c r="P58" i="2"/>
  <c r="P57" i="2"/>
  <c r="P56" i="2"/>
  <c r="P55" i="2"/>
  <c r="P54" i="2"/>
  <c r="P51" i="2"/>
  <c r="P80" i="2"/>
  <c r="P77" i="2"/>
  <c r="P74" i="2"/>
  <c r="P73" i="2"/>
  <c r="P72" i="2"/>
  <c r="P71" i="2"/>
  <c r="P70" i="2"/>
  <c r="P69" i="2"/>
  <c r="P67" i="2"/>
  <c r="P66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28" i="2"/>
  <c r="P127" i="2"/>
  <c r="P126" i="2"/>
  <c r="P125" i="2"/>
  <c r="P124" i="2"/>
  <c r="P123" i="2"/>
  <c r="P122" i="2"/>
  <c r="P120" i="2"/>
  <c r="P115" i="2"/>
  <c r="P113" i="2"/>
  <c r="P112" i="2"/>
  <c r="P111" i="2"/>
  <c r="P110" i="2"/>
  <c r="P109" i="2"/>
  <c r="P108" i="2"/>
  <c r="P107" i="2"/>
  <c r="P106" i="2"/>
  <c r="P105" i="2"/>
  <c r="P104" i="2"/>
  <c r="P103" i="2"/>
  <c r="P662" i="3"/>
  <c r="P661" i="3"/>
  <c r="P660" i="3"/>
  <c r="P659" i="3"/>
  <c r="P658" i="3"/>
  <c r="P657" i="3"/>
  <c r="P656" i="3"/>
  <c r="P655" i="3"/>
  <c r="P654" i="3"/>
  <c r="P653" i="3"/>
  <c r="P652" i="3"/>
  <c r="P651" i="3"/>
  <c r="P650" i="3"/>
  <c r="P649" i="3"/>
  <c r="P648" i="3"/>
  <c r="P647" i="3"/>
  <c r="P646" i="3"/>
  <c r="P645" i="3"/>
  <c r="P640" i="3"/>
  <c r="P639" i="3"/>
  <c r="P638" i="3"/>
  <c r="P637" i="3"/>
  <c r="P636" i="3"/>
  <c r="P635" i="3"/>
  <c r="P634" i="3"/>
  <c r="P629" i="3"/>
  <c r="P628" i="3"/>
  <c r="P627" i="3"/>
  <c r="P626" i="3"/>
  <c r="P625" i="3"/>
  <c r="P624" i="3"/>
  <c r="P623" i="3"/>
  <c r="P622" i="3"/>
  <c r="P621" i="3"/>
  <c r="P620" i="3"/>
  <c r="P619" i="3"/>
  <c r="P618" i="3"/>
  <c r="P617" i="3"/>
  <c r="P616" i="3"/>
  <c r="P611" i="3"/>
  <c r="P610" i="3"/>
  <c r="P609" i="3"/>
  <c r="P607" i="3"/>
  <c r="P606" i="3"/>
  <c r="P605" i="3"/>
  <c r="P604" i="3"/>
  <c r="P603" i="3"/>
  <c r="P602" i="3"/>
  <c r="P601" i="3"/>
  <c r="P600" i="3"/>
  <c r="P599" i="3"/>
  <c r="P598" i="3"/>
  <c r="P597" i="3"/>
  <c r="P596" i="3"/>
  <c r="P595" i="3"/>
  <c r="P594" i="3"/>
  <c r="P593" i="3"/>
  <c r="P592" i="3"/>
  <c r="P587" i="3"/>
  <c r="P586" i="3"/>
  <c r="P585" i="3"/>
  <c r="P584" i="3"/>
  <c r="P583" i="3"/>
  <c r="P582" i="3"/>
  <c r="P581" i="3"/>
  <c r="P580" i="3"/>
  <c r="P579" i="3"/>
  <c r="P578" i="3"/>
  <c r="P577" i="3"/>
  <c r="P576" i="3"/>
  <c r="P575" i="3"/>
  <c r="P570" i="3"/>
  <c r="P569" i="3"/>
  <c r="P568" i="3"/>
  <c r="P567" i="3"/>
  <c r="P566" i="3"/>
  <c r="P565" i="3"/>
  <c r="P564" i="3"/>
  <c r="P563" i="3"/>
  <c r="P558" i="3"/>
  <c r="P557" i="3"/>
  <c r="P556" i="3"/>
  <c r="P555" i="3"/>
  <c r="P554" i="3"/>
  <c r="P553" i="3"/>
  <c r="P552" i="3"/>
  <c r="P551" i="3"/>
  <c r="P550" i="3"/>
  <c r="P549" i="3"/>
  <c r="P544" i="3"/>
  <c r="P543" i="3"/>
  <c r="P542" i="3"/>
  <c r="P541" i="3"/>
  <c r="P540" i="3"/>
  <c r="P539" i="3"/>
  <c r="P538" i="3"/>
  <c r="P537" i="3"/>
  <c r="P532" i="3"/>
  <c r="P531" i="3"/>
  <c r="P530" i="3"/>
  <c r="P529" i="3"/>
  <c r="P528" i="3"/>
  <c r="P527" i="3"/>
  <c r="P526" i="3"/>
  <c r="P525" i="3"/>
  <c r="P524" i="3"/>
  <c r="P523" i="3"/>
  <c r="P522" i="3"/>
  <c r="P517" i="3"/>
  <c r="P516" i="3"/>
  <c r="P515" i="3"/>
  <c r="P514" i="3"/>
  <c r="P513" i="3"/>
  <c r="P512" i="3"/>
  <c r="P511" i="3"/>
  <c r="P510" i="3"/>
  <c r="P509" i="3"/>
  <c r="P508" i="3"/>
  <c r="P507" i="3"/>
  <c r="P506" i="3"/>
  <c r="P505" i="3"/>
  <c r="P500" i="3"/>
  <c r="P499" i="3"/>
  <c r="P498" i="3"/>
  <c r="P496" i="3"/>
  <c r="P495" i="3"/>
  <c r="P494" i="3"/>
  <c r="P493" i="3"/>
  <c r="P492" i="3"/>
  <c r="P491" i="3"/>
  <c r="P486" i="3"/>
  <c r="P485" i="3"/>
  <c r="P484" i="3"/>
  <c r="P483" i="3"/>
  <c r="P482" i="3"/>
  <c r="P481" i="3"/>
  <c r="P480" i="3"/>
  <c r="P479" i="3"/>
  <c r="P478" i="3"/>
  <c r="P476" i="3"/>
  <c r="P475" i="3"/>
  <c r="P470" i="3"/>
  <c r="P469" i="3"/>
  <c r="P468" i="3"/>
  <c r="P467" i="3"/>
  <c r="P466" i="3"/>
  <c r="P465" i="3"/>
  <c r="P464" i="3"/>
  <c r="P463" i="3"/>
  <c r="P462" i="3"/>
  <c r="P461" i="3"/>
  <c r="P460" i="3"/>
  <c r="P459" i="3"/>
  <c r="P458" i="3"/>
  <c r="P457" i="3"/>
  <c r="P456" i="3"/>
  <c r="P455" i="3"/>
  <c r="P454" i="3"/>
  <c r="P449" i="3"/>
  <c r="P448" i="3"/>
  <c r="P447" i="3"/>
  <c r="P446" i="3"/>
  <c r="P445" i="3"/>
  <c r="P444" i="3"/>
  <c r="P442" i="3"/>
  <c r="P437" i="3"/>
  <c r="P434" i="3"/>
  <c r="P433" i="3"/>
  <c r="P432" i="3"/>
  <c r="P431" i="3"/>
  <c r="P430" i="3"/>
  <c r="P425" i="3"/>
  <c r="P424" i="3"/>
  <c r="P423" i="3"/>
  <c r="P422" i="3"/>
  <c r="P421" i="3"/>
  <c r="P420" i="3"/>
  <c r="P419" i="3"/>
  <c r="P418" i="3"/>
  <c r="P417" i="3"/>
  <c r="P412" i="3"/>
  <c r="P411" i="3"/>
  <c r="P409" i="3"/>
  <c r="P408" i="3"/>
  <c r="P407" i="3"/>
  <c r="P406" i="3"/>
  <c r="P404" i="3"/>
  <c r="P403" i="3"/>
  <c r="P402" i="3"/>
  <c r="P401" i="3"/>
  <c r="P400" i="3"/>
  <c r="P399" i="3"/>
  <c r="P398" i="3"/>
  <c r="P397" i="3"/>
  <c r="P396" i="3"/>
  <c r="P395" i="3"/>
  <c r="P390" i="3"/>
  <c r="P388" i="3"/>
  <c r="P387" i="3"/>
  <c r="P385" i="3"/>
  <c r="P384" i="3"/>
  <c r="P383" i="3"/>
  <c r="P382" i="3"/>
  <c r="P381" i="3"/>
  <c r="P380" i="3"/>
  <c r="P379" i="3"/>
  <c r="P378" i="3"/>
  <c r="P377" i="3"/>
  <c r="P376" i="3"/>
  <c r="P375" i="3"/>
  <c r="P374" i="3"/>
  <c r="P369" i="3"/>
  <c r="P368" i="3"/>
  <c r="P367" i="3"/>
  <c r="P366" i="3"/>
  <c r="P365" i="3"/>
  <c r="P364" i="3"/>
  <c r="P363" i="3"/>
  <c r="P362" i="3"/>
  <c r="P361" i="3"/>
  <c r="P360" i="3"/>
  <c r="P359" i="3"/>
  <c r="P357" i="3"/>
  <c r="P352" i="3"/>
  <c r="P351" i="3"/>
  <c r="P350" i="3"/>
  <c r="P349" i="3"/>
  <c r="P348" i="3"/>
  <c r="P347" i="3"/>
  <c r="P346" i="3"/>
  <c r="P345" i="3"/>
  <c r="P344" i="3"/>
  <c r="P343" i="3"/>
  <c r="P342" i="3"/>
  <c r="P337" i="3"/>
  <c r="P336" i="3"/>
  <c r="P335" i="3"/>
  <c r="P334" i="3"/>
  <c r="P333" i="3"/>
  <c r="P332" i="3"/>
  <c r="P331" i="3"/>
  <c r="P330" i="3"/>
  <c r="P329" i="3"/>
  <c r="P328" i="3"/>
  <c r="P327" i="3"/>
  <c r="P326" i="3"/>
  <c r="P325" i="3"/>
  <c r="P320" i="3"/>
  <c r="P319" i="3"/>
  <c r="P318" i="3"/>
  <c r="P317" i="3"/>
  <c r="P316" i="3"/>
  <c r="P315" i="3"/>
  <c r="P314" i="3"/>
  <c r="P313" i="3"/>
  <c r="P312" i="3"/>
  <c r="P311" i="3"/>
  <c r="P310" i="3"/>
  <c r="P309" i="3"/>
  <c r="P308" i="3"/>
  <c r="P303" i="3"/>
  <c r="P302" i="3"/>
  <c r="P301" i="3"/>
  <c r="P300" i="3"/>
  <c r="P299" i="3"/>
  <c r="P298" i="3"/>
  <c r="P297" i="3"/>
  <c r="P296" i="3"/>
  <c r="P295" i="3"/>
  <c r="P294" i="3"/>
  <c r="P293" i="3"/>
  <c r="P292" i="3"/>
  <c r="P291" i="3"/>
  <c r="P285" i="3"/>
  <c r="P284" i="3"/>
  <c r="P282" i="3"/>
  <c r="P281" i="3"/>
  <c r="P280" i="3"/>
  <c r="P279" i="3"/>
  <c r="P278" i="3"/>
  <c r="P277" i="3"/>
  <c r="P276" i="3"/>
  <c r="P275" i="3"/>
  <c r="P274" i="3"/>
  <c r="P273" i="3"/>
  <c r="P272" i="3"/>
  <c r="P271" i="3"/>
  <c r="P269" i="3"/>
  <c r="P268" i="3"/>
  <c r="P266" i="3"/>
  <c r="P265" i="3"/>
  <c r="P264" i="3"/>
  <c r="P259" i="3"/>
  <c r="P258" i="3"/>
  <c r="P257" i="3"/>
  <c r="P256" i="3"/>
  <c r="P255" i="3"/>
  <c r="P254" i="3"/>
  <c r="P253" i="3"/>
  <c r="P252" i="3"/>
  <c r="P251" i="3"/>
  <c r="P250" i="3"/>
  <c r="P249" i="3"/>
  <c r="P248" i="3"/>
  <c r="P247" i="3"/>
  <c r="P246" i="3"/>
  <c r="P245" i="3"/>
  <c r="P240" i="3"/>
  <c r="P239" i="3"/>
  <c r="P238" i="3"/>
  <c r="P237" i="3"/>
  <c r="P236" i="3"/>
  <c r="P235" i="3"/>
  <c r="P234" i="3"/>
  <c r="P233" i="3"/>
  <c r="P232" i="3"/>
  <c r="P231" i="3"/>
  <c r="P230" i="3"/>
  <c r="P229" i="3"/>
  <c r="P228" i="3"/>
  <c r="P227" i="3"/>
  <c r="P221" i="3"/>
  <c r="P220" i="3"/>
  <c r="P219" i="3"/>
  <c r="P218" i="3"/>
  <c r="P217" i="3"/>
  <c r="P216" i="3"/>
  <c r="P215" i="3"/>
  <c r="P214" i="3"/>
  <c r="P213" i="3"/>
  <c r="P212" i="3"/>
  <c r="P211" i="3"/>
  <c r="P210" i="3"/>
  <c r="P209" i="3"/>
  <c r="P208" i="3"/>
  <c r="P203" i="3"/>
  <c r="P202" i="3"/>
  <c r="P201" i="3"/>
  <c r="P200" i="3"/>
  <c r="P199" i="3"/>
  <c r="P198" i="3"/>
  <c r="P197" i="3"/>
  <c r="P196" i="3"/>
  <c r="P195" i="3"/>
  <c r="P194" i="3"/>
  <c r="P193" i="3"/>
  <c r="P192" i="3"/>
  <c r="P191" i="3"/>
  <c r="P190" i="3"/>
  <c r="P185" i="3"/>
  <c r="P184" i="3"/>
  <c r="P183" i="3"/>
  <c r="P182" i="3"/>
  <c r="P181" i="3"/>
  <c r="P180" i="3"/>
  <c r="P179" i="3"/>
  <c r="P177" i="3"/>
  <c r="P176" i="3"/>
  <c r="P174" i="3"/>
  <c r="P173" i="3"/>
  <c r="P172" i="3"/>
  <c r="P171" i="3"/>
  <c r="P170" i="3"/>
  <c r="P169" i="3"/>
  <c r="P168" i="3"/>
  <c r="P167" i="3"/>
  <c r="P162" i="3"/>
  <c r="P161" i="3"/>
  <c r="P160" i="3"/>
  <c r="P159" i="3"/>
  <c r="P158" i="3"/>
  <c r="P157" i="3"/>
  <c r="P156" i="3"/>
  <c r="P155" i="3"/>
  <c r="P154" i="3"/>
  <c r="P153" i="3"/>
  <c r="P148" i="3"/>
  <c r="P147" i="3"/>
  <c r="P146" i="3"/>
  <c r="P145" i="3"/>
  <c r="P144" i="3"/>
  <c r="P143" i="3"/>
  <c r="P142" i="3"/>
  <c r="P141" i="3"/>
  <c r="P140" i="3"/>
  <c r="P139" i="3"/>
  <c r="P138" i="3"/>
  <c r="P137" i="3"/>
  <c r="P136" i="3"/>
  <c r="P129" i="3"/>
  <c r="P128" i="3"/>
  <c r="P127" i="3"/>
  <c r="P126" i="3"/>
  <c r="P125" i="3"/>
  <c r="P124" i="3"/>
  <c r="P123" i="3"/>
  <c r="P122" i="3"/>
  <c r="P121" i="3"/>
  <c r="P120" i="3"/>
  <c r="P119" i="3"/>
  <c r="P114" i="3"/>
  <c r="P113" i="3"/>
  <c r="P112" i="3"/>
  <c r="P111" i="3"/>
  <c r="P110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87" i="3"/>
  <c r="P86" i="3"/>
  <c r="P85" i="3"/>
  <c r="P84" i="3"/>
  <c r="P79" i="3"/>
  <c r="P78" i="3"/>
  <c r="P77" i="3"/>
  <c r="P76" i="3"/>
  <c r="P75" i="3"/>
  <c r="P70" i="3"/>
  <c r="P69" i="3"/>
  <c r="P68" i="3"/>
  <c r="P67" i="3"/>
  <c r="P66" i="3"/>
  <c r="P61" i="3"/>
  <c r="P60" i="3"/>
  <c r="P59" i="3"/>
  <c r="P54" i="3"/>
  <c r="P49" i="3"/>
  <c r="P48" i="3"/>
  <c r="P47" i="3"/>
  <c r="P46" i="3"/>
  <c r="P45" i="3"/>
  <c r="P42" i="3"/>
  <c r="P37" i="3"/>
  <c r="P36" i="3"/>
  <c r="P35" i="3"/>
  <c r="P34" i="3"/>
  <c r="P33" i="3"/>
  <c r="P28" i="3"/>
  <c r="P27" i="3"/>
  <c r="P26" i="3"/>
  <c r="P25" i="3"/>
  <c r="P24" i="3"/>
  <c r="P23" i="3"/>
  <c r="P22" i="3"/>
  <c r="P20" i="3"/>
  <c r="P15" i="3"/>
  <c r="P14" i="3"/>
  <c r="P13" i="3"/>
  <c r="P12" i="3"/>
  <c r="P11" i="3"/>
  <c r="T663" i="3"/>
  <c r="T662" i="3"/>
  <c r="T661" i="3"/>
  <c r="T660" i="3"/>
  <c r="T659" i="3"/>
  <c r="T658" i="3"/>
  <c r="T657" i="3"/>
  <c r="T656" i="3"/>
  <c r="T655" i="3"/>
  <c r="T654" i="3"/>
  <c r="T653" i="3"/>
  <c r="T652" i="3"/>
  <c r="T651" i="3"/>
  <c r="T650" i="3"/>
  <c r="T649" i="3"/>
  <c r="T648" i="3"/>
  <c r="T647" i="3"/>
  <c r="T646" i="3"/>
  <c r="T641" i="3"/>
  <c r="T640" i="3"/>
  <c r="T639" i="3"/>
  <c r="T638" i="3"/>
  <c r="T637" i="3"/>
  <c r="T636" i="3"/>
  <c r="T635" i="3"/>
  <c r="T630" i="3"/>
  <c r="T629" i="3"/>
  <c r="T628" i="3"/>
  <c r="T627" i="3"/>
  <c r="T626" i="3"/>
  <c r="T625" i="3"/>
  <c r="T624" i="3"/>
  <c r="T623" i="3"/>
  <c r="T622" i="3"/>
  <c r="T621" i="3"/>
  <c r="T620" i="3"/>
  <c r="T619" i="3"/>
  <c r="T618" i="3"/>
  <c r="T617" i="3"/>
  <c r="T612" i="3"/>
  <c r="T611" i="3"/>
  <c r="T610" i="3"/>
  <c r="T609" i="3"/>
  <c r="T608" i="3"/>
  <c r="T607" i="3"/>
  <c r="T606" i="3"/>
  <c r="T605" i="3"/>
  <c r="T604" i="3"/>
  <c r="T603" i="3"/>
  <c r="T602" i="3"/>
  <c r="T601" i="3"/>
  <c r="T600" i="3"/>
  <c r="T599" i="3"/>
  <c r="T598" i="3"/>
  <c r="T597" i="3"/>
  <c r="T596" i="3"/>
  <c r="T595" i="3"/>
  <c r="T594" i="3"/>
  <c r="T593" i="3"/>
  <c r="T588" i="3"/>
  <c r="T587" i="3"/>
  <c r="T586" i="3"/>
  <c r="T585" i="3"/>
  <c r="T584" i="3"/>
  <c r="T583" i="3"/>
  <c r="T582" i="3"/>
  <c r="T581" i="3"/>
  <c r="T580" i="3"/>
  <c r="T579" i="3"/>
  <c r="T578" i="3"/>
  <c r="T577" i="3"/>
  <c r="T576" i="3"/>
  <c r="T571" i="3"/>
  <c r="T570" i="3"/>
  <c r="T569" i="3"/>
  <c r="T568" i="3"/>
  <c r="T567" i="3"/>
  <c r="T566" i="3"/>
  <c r="T565" i="3"/>
  <c r="T564" i="3"/>
  <c r="T559" i="3"/>
  <c r="T558" i="3"/>
  <c r="T557" i="3"/>
  <c r="T556" i="3"/>
  <c r="T555" i="3"/>
  <c r="T554" i="3"/>
  <c r="T553" i="3"/>
  <c r="T552" i="3"/>
  <c r="T551" i="3"/>
  <c r="T550" i="3"/>
  <c r="T545" i="3"/>
  <c r="T544" i="3"/>
  <c r="T543" i="3"/>
  <c r="T542" i="3"/>
  <c r="T541" i="3"/>
  <c r="T540" i="3"/>
  <c r="T539" i="3"/>
  <c r="T538" i="3"/>
  <c r="T533" i="3"/>
  <c r="T532" i="3"/>
  <c r="T531" i="3"/>
  <c r="T530" i="3"/>
  <c r="T529" i="3"/>
  <c r="T528" i="3"/>
  <c r="T527" i="3"/>
  <c r="T526" i="3"/>
  <c r="T525" i="3"/>
  <c r="T524" i="3"/>
  <c r="T523" i="3"/>
  <c r="T518" i="3"/>
  <c r="T517" i="3"/>
  <c r="T516" i="3"/>
  <c r="T515" i="3"/>
  <c r="T514" i="3"/>
  <c r="T513" i="3"/>
  <c r="T512" i="3"/>
  <c r="T511" i="3"/>
  <c r="T510" i="3"/>
  <c r="T509" i="3"/>
  <c r="T508" i="3"/>
  <c r="T507" i="3"/>
  <c r="T506" i="3"/>
  <c r="T501" i="3"/>
  <c r="T500" i="3"/>
  <c r="T499" i="3"/>
  <c r="T498" i="3"/>
  <c r="T497" i="3"/>
  <c r="T496" i="3"/>
  <c r="T495" i="3"/>
  <c r="T494" i="3"/>
  <c r="T493" i="3"/>
  <c r="T492" i="3"/>
  <c r="T487" i="3"/>
  <c r="T486" i="3"/>
  <c r="T485" i="3"/>
  <c r="T484" i="3"/>
  <c r="T483" i="3"/>
  <c r="T482" i="3"/>
  <c r="T481" i="3"/>
  <c r="T480" i="3"/>
  <c r="T479" i="3"/>
  <c r="T478" i="3"/>
  <c r="T477" i="3"/>
  <c r="T476" i="3"/>
  <c r="T471" i="3"/>
  <c r="T470" i="3"/>
  <c r="T469" i="3"/>
  <c r="T468" i="3"/>
  <c r="T467" i="3"/>
  <c r="T466" i="3"/>
  <c r="T465" i="3"/>
  <c r="T464" i="3"/>
  <c r="T463" i="3"/>
  <c r="T462" i="3"/>
  <c r="T461" i="3"/>
  <c r="T460" i="3"/>
  <c r="T459" i="3"/>
  <c r="T458" i="3"/>
  <c r="T457" i="3"/>
  <c r="T456" i="3"/>
  <c r="T455" i="3"/>
  <c r="T450" i="3"/>
  <c r="T449" i="3"/>
  <c r="T448" i="3"/>
  <c r="T447" i="3"/>
  <c r="T446" i="3"/>
  <c r="T445" i="3"/>
  <c r="T444" i="3"/>
  <c r="T443" i="3"/>
  <c r="T438" i="3"/>
  <c r="T437" i="3"/>
  <c r="T436" i="3"/>
  <c r="T435" i="3"/>
  <c r="T434" i="3"/>
  <c r="T433" i="3"/>
  <c r="T432" i="3"/>
  <c r="T431" i="3"/>
  <c r="T426" i="3"/>
  <c r="T425" i="3"/>
  <c r="T424" i="3"/>
  <c r="T423" i="3"/>
  <c r="T422" i="3"/>
  <c r="T421" i="3"/>
  <c r="T420" i="3"/>
  <c r="T419" i="3"/>
  <c r="T418" i="3"/>
  <c r="T413" i="3"/>
  <c r="T412" i="3"/>
  <c r="T411" i="3"/>
  <c r="T410" i="3"/>
  <c r="T409" i="3"/>
  <c r="T408" i="3"/>
  <c r="T407" i="3"/>
  <c r="T406" i="3"/>
  <c r="T405" i="3"/>
  <c r="T404" i="3"/>
  <c r="T403" i="3"/>
  <c r="T402" i="3"/>
  <c r="T401" i="3"/>
  <c r="T400" i="3"/>
  <c r="T399" i="3"/>
  <c r="T398" i="3"/>
  <c r="T397" i="3"/>
  <c r="T396" i="3"/>
  <c r="T391" i="3"/>
  <c r="T390" i="3"/>
  <c r="T389" i="3"/>
  <c r="T388" i="3"/>
  <c r="T387" i="3"/>
  <c r="T386" i="3"/>
  <c r="T385" i="3"/>
  <c r="T384" i="3"/>
  <c r="T383" i="3"/>
  <c r="T382" i="3"/>
  <c r="T381" i="3"/>
  <c r="T380" i="3"/>
  <c r="T379" i="3"/>
  <c r="T378" i="3"/>
  <c r="T377" i="3"/>
  <c r="T376" i="3"/>
  <c r="T375" i="3"/>
  <c r="T370" i="3"/>
  <c r="T369" i="3"/>
  <c r="T368" i="3"/>
  <c r="T367" i="3"/>
  <c r="T366" i="3"/>
  <c r="T365" i="3"/>
  <c r="T364" i="3"/>
  <c r="T363" i="3"/>
  <c r="T362" i="3"/>
  <c r="T361" i="3"/>
  <c r="T360" i="3"/>
  <c r="T359" i="3"/>
  <c r="T358" i="3"/>
  <c r="T353" i="3"/>
  <c r="T352" i="3"/>
  <c r="T351" i="3"/>
  <c r="T350" i="3"/>
  <c r="T349" i="3"/>
  <c r="T348" i="3"/>
  <c r="T347" i="3"/>
  <c r="T346" i="3"/>
  <c r="T345" i="3"/>
  <c r="T344" i="3"/>
  <c r="T343" i="3"/>
  <c r="T338" i="3"/>
  <c r="T337" i="3"/>
  <c r="T336" i="3"/>
  <c r="T335" i="3"/>
  <c r="T334" i="3"/>
  <c r="T333" i="3"/>
  <c r="T332" i="3"/>
  <c r="T331" i="3"/>
  <c r="T330" i="3"/>
  <c r="T329" i="3"/>
  <c r="T328" i="3"/>
  <c r="T327" i="3"/>
  <c r="T326" i="3"/>
  <c r="T321" i="3"/>
  <c r="T320" i="3"/>
  <c r="T319" i="3"/>
  <c r="T318" i="3"/>
  <c r="T317" i="3"/>
  <c r="T316" i="3"/>
  <c r="T315" i="3"/>
  <c r="T314" i="3"/>
  <c r="T313" i="3"/>
  <c r="T312" i="3"/>
  <c r="T311" i="3"/>
  <c r="T310" i="3"/>
  <c r="T309" i="3"/>
  <c r="T304" i="3"/>
  <c r="T303" i="3"/>
  <c r="T302" i="3"/>
  <c r="T301" i="3"/>
  <c r="T300" i="3"/>
  <c r="T299" i="3"/>
  <c r="T298" i="3"/>
  <c r="T297" i="3"/>
  <c r="T296" i="3"/>
  <c r="T295" i="3"/>
  <c r="T294" i="3"/>
  <c r="T293" i="3"/>
  <c r="T292" i="3"/>
  <c r="T287" i="3"/>
  <c r="T286" i="3"/>
  <c r="T285" i="3"/>
  <c r="T284" i="3"/>
  <c r="T283" i="3"/>
  <c r="T282" i="3"/>
  <c r="T281" i="3"/>
  <c r="T280" i="3"/>
  <c r="T279" i="3"/>
  <c r="T278" i="3"/>
  <c r="T277" i="3"/>
  <c r="T276" i="3"/>
  <c r="T275" i="3"/>
  <c r="T274" i="3"/>
  <c r="T273" i="3"/>
  <c r="T272" i="3"/>
  <c r="T271" i="3"/>
  <c r="T270" i="3"/>
  <c r="T269" i="3"/>
  <c r="T268" i="3"/>
  <c r="T267" i="3"/>
  <c r="T266" i="3"/>
  <c r="T265" i="3"/>
  <c r="T260" i="3"/>
  <c r="T259" i="3"/>
  <c r="T258" i="3"/>
  <c r="T257" i="3"/>
  <c r="T256" i="3"/>
  <c r="T255" i="3"/>
  <c r="T254" i="3"/>
  <c r="T253" i="3"/>
  <c r="T252" i="3"/>
  <c r="T251" i="3"/>
  <c r="T250" i="3"/>
  <c r="T249" i="3"/>
  <c r="T248" i="3"/>
  <c r="T247" i="3"/>
  <c r="T246" i="3"/>
  <c r="T241" i="3"/>
  <c r="T240" i="3"/>
  <c r="T239" i="3"/>
  <c r="T238" i="3"/>
  <c r="T237" i="3"/>
  <c r="T236" i="3"/>
  <c r="T235" i="3"/>
  <c r="T234" i="3"/>
  <c r="T233" i="3"/>
  <c r="T232" i="3"/>
  <c r="T231" i="3"/>
  <c r="T230" i="3"/>
  <c r="T229" i="3"/>
  <c r="T228" i="3"/>
  <c r="T222" i="3"/>
  <c r="T221" i="3"/>
  <c r="T220" i="3"/>
  <c r="T219" i="3"/>
  <c r="T218" i="3"/>
  <c r="T217" i="3"/>
  <c r="T216" i="3"/>
  <c r="T215" i="3"/>
  <c r="T214" i="3"/>
  <c r="T213" i="3"/>
  <c r="T212" i="3"/>
  <c r="T211" i="3"/>
  <c r="T210" i="3"/>
  <c r="T209" i="3"/>
  <c r="T204" i="3"/>
  <c r="T203" i="3"/>
  <c r="T202" i="3"/>
  <c r="T201" i="3"/>
  <c r="T200" i="3"/>
  <c r="T199" i="3"/>
  <c r="T198" i="3"/>
  <c r="T197" i="3"/>
  <c r="T196" i="3"/>
  <c r="T195" i="3"/>
  <c r="T194" i="3"/>
  <c r="T193" i="3"/>
  <c r="T192" i="3"/>
  <c r="T191" i="3"/>
  <c r="T186" i="3"/>
  <c r="T185" i="3"/>
  <c r="T184" i="3"/>
  <c r="T183" i="3"/>
  <c r="T182" i="3"/>
  <c r="T181" i="3"/>
  <c r="T180" i="3"/>
  <c r="T179" i="3"/>
  <c r="T178" i="3"/>
  <c r="T177" i="3"/>
  <c r="T176" i="3"/>
  <c r="T175" i="3"/>
  <c r="T174" i="3"/>
  <c r="T173" i="3"/>
  <c r="T172" i="3"/>
  <c r="T171" i="3"/>
  <c r="T170" i="3"/>
  <c r="T169" i="3"/>
  <c r="T168" i="3"/>
  <c r="T163" i="3"/>
  <c r="T162" i="3"/>
  <c r="T161" i="3"/>
  <c r="T160" i="3"/>
  <c r="T159" i="3"/>
  <c r="T158" i="3"/>
  <c r="T157" i="3"/>
  <c r="T156" i="3"/>
  <c r="T155" i="3"/>
  <c r="T154" i="3"/>
  <c r="T149" i="3"/>
  <c r="T148" i="3"/>
  <c r="T147" i="3"/>
  <c r="T146" i="3"/>
  <c r="T145" i="3"/>
  <c r="T144" i="3"/>
  <c r="T143" i="3"/>
  <c r="T142" i="3"/>
  <c r="T141" i="3"/>
  <c r="T140" i="3"/>
  <c r="T139" i="3"/>
  <c r="T138" i="3"/>
  <c r="T137" i="3"/>
  <c r="T136" i="3"/>
  <c r="T135" i="3"/>
  <c r="T130" i="3"/>
  <c r="T129" i="3"/>
  <c r="T128" i="3"/>
  <c r="T127" i="3"/>
  <c r="T126" i="3"/>
  <c r="T125" i="3"/>
  <c r="T124" i="3"/>
  <c r="T123" i="3"/>
  <c r="T122" i="3"/>
  <c r="T121" i="3"/>
  <c r="T120" i="3"/>
  <c r="T115" i="3"/>
  <c r="T114" i="3"/>
  <c r="T113" i="3"/>
  <c r="T112" i="3"/>
  <c r="T111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88" i="3"/>
  <c r="T87" i="3"/>
  <c r="T86" i="3"/>
  <c r="T85" i="3"/>
  <c r="T80" i="3"/>
  <c r="T79" i="3"/>
  <c r="T78" i="3"/>
  <c r="T77" i="3"/>
  <c r="T76" i="3"/>
  <c r="T71" i="3"/>
  <c r="T70" i="3"/>
  <c r="T69" i="3"/>
  <c r="T68" i="3"/>
  <c r="T67" i="3"/>
  <c r="T62" i="3"/>
  <c r="T61" i="3"/>
  <c r="T60" i="3"/>
  <c r="T55" i="3"/>
  <c r="T50" i="3"/>
  <c r="T49" i="3"/>
  <c r="T48" i="3"/>
  <c r="T47" i="3"/>
  <c r="T46" i="3"/>
  <c r="T45" i="3"/>
  <c r="T44" i="3"/>
  <c r="T43" i="3"/>
  <c r="T38" i="3"/>
  <c r="T37" i="3"/>
  <c r="T36" i="3"/>
  <c r="T35" i="3"/>
  <c r="T34" i="3"/>
  <c r="T29" i="3"/>
  <c r="T28" i="3"/>
  <c r="T27" i="3"/>
  <c r="T26" i="3"/>
  <c r="T25" i="3"/>
  <c r="T24" i="3"/>
  <c r="T23" i="3"/>
  <c r="T22" i="3"/>
  <c r="T21" i="3"/>
  <c r="T16" i="3"/>
  <c r="T15" i="3"/>
  <c r="T14" i="3"/>
  <c r="T13" i="3"/>
  <c r="T12" i="3"/>
  <c r="T7" i="3"/>
  <c r="T6" i="3"/>
  <c r="T5" i="3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T727" i="1"/>
  <c r="T722" i="1"/>
  <c r="T721" i="1"/>
  <c r="T720" i="1"/>
  <c r="T719" i="1"/>
  <c r="T718" i="1"/>
  <c r="T717" i="1"/>
  <c r="T716" i="1"/>
  <c r="T715" i="1"/>
  <c r="T714" i="1"/>
  <c r="T713" i="1"/>
  <c r="T708" i="1"/>
  <c r="T707" i="1"/>
  <c r="T706" i="1"/>
  <c r="T705" i="1"/>
  <c r="T704" i="1"/>
  <c r="T703" i="1"/>
  <c r="T702" i="1"/>
  <c r="T701" i="1"/>
  <c r="T700" i="1"/>
  <c r="T699" i="1"/>
  <c r="T698" i="1"/>
  <c r="T697" i="1"/>
  <c r="T692" i="1"/>
  <c r="T691" i="1"/>
  <c r="T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3" i="1"/>
  <c r="T632" i="1"/>
  <c r="T631" i="1"/>
  <c r="T630" i="1"/>
  <c r="T629" i="1"/>
  <c r="T628" i="1"/>
  <c r="T627" i="1"/>
  <c r="T626" i="1"/>
  <c r="T625" i="1"/>
  <c r="T624" i="1"/>
  <c r="T623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599" i="1"/>
  <c r="T598" i="1"/>
  <c r="T597" i="1"/>
  <c r="T596" i="1"/>
  <c r="T595" i="1"/>
  <c r="T594" i="1"/>
  <c r="T593" i="1"/>
  <c r="T592" i="1"/>
  <c r="T587" i="1"/>
  <c r="T586" i="1"/>
  <c r="T585" i="1"/>
  <c r="T584" i="1"/>
  <c r="T583" i="1"/>
  <c r="T582" i="1"/>
  <c r="T581" i="1"/>
  <c r="T580" i="1"/>
  <c r="T579" i="1"/>
  <c r="T578" i="1"/>
  <c r="T577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0" i="1"/>
  <c r="T479" i="1"/>
  <c r="T478" i="1"/>
  <c r="T477" i="1"/>
  <c r="T476" i="1"/>
  <c r="T475" i="1"/>
  <c r="T474" i="1"/>
  <c r="T473" i="1"/>
  <c r="T468" i="1"/>
  <c r="T467" i="1"/>
  <c r="T466" i="1"/>
  <c r="T465" i="1"/>
  <c r="T464" i="1"/>
  <c r="T463" i="1"/>
  <c r="T462" i="1"/>
  <c r="T461" i="1"/>
  <c r="T460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396" i="1"/>
  <c r="T395" i="1"/>
  <c r="T394" i="1"/>
  <c r="T393" i="1"/>
  <c r="T392" i="1"/>
  <c r="T391" i="1"/>
  <c r="T390" i="1"/>
  <c r="T389" i="1"/>
  <c r="T388" i="1"/>
  <c r="T387" i="1"/>
  <c r="T386" i="1"/>
  <c r="T381" i="1"/>
  <c r="T380" i="1"/>
  <c r="T379" i="1"/>
  <c r="T378" i="1"/>
  <c r="T377" i="1"/>
  <c r="T376" i="1"/>
  <c r="T375" i="1"/>
  <c r="T374" i="1"/>
  <c r="T373" i="1"/>
  <c r="T372" i="1"/>
  <c r="T371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46" i="1"/>
  <c r="T345" i="1"/>
  <c r="T342" i="1"/>
  <c r="T332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78" i="1"/>
  <c r="T277" i="1"/>
  <c r="T276" i="1"/>
  <c r="T275" i="1"/>
  <c r="T274" i="1"/>
  <c r="T273" i="1"/>
  <c r="T272" i="1"/>
  <c r="T271" i="1"/>
  <c r="T270" i="1"/>
  <c r="T269" i="1"/>
  <c r="T268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69" i="1"/>
  <c r="T168" i="1"/>
  <c r="T167" i="1"/>
  <c r="T166" i="1"/>
  <c r="T165" i="1"/>
  <c r="T164" i="1"/>
  <c r="T163" i="1"/>
  <c r="T162" i="1"/>
  <c r="T161" i="1"/>
  <c r="T160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36" i="1"/>
  <c r="T135" i="1"/>
  <c r="T134" i="1"/>
  <c r="T133" i="1"/>
  <c r="T132" i="1"/>
  <c r="T131" i="1"/>
  <c r="T130" i="1"/>
  <c r="T129" i="1"/>
  <c r="T128" i="1"/>
  <c r="T123" i="1"/>
  <c r="T122" i="1"/>
  <c r="T121" i="1"/>
  <c r="T120" i="1"/>
  <c r="T119" i="1"/>
  <c r="T114" i="1"/>
  <c r="T111" i="1"/>
  <c r="T97" i="1"/>
  <c r="T96" i="1"/>
  <c r="T95" i="1"/>
  <c r="T94" i="1"/>
  <c r="T89" i="1"/>
  <c r="T88" i="1"/>
  <c r="T87" i="1"/>
  <c r="T86" i="1"/>
  <c r="T85" i="1"/>
  <c r="T80" i="1"/>
  <c r="T79" i="1"/>
  <c r="T78" i="1"/>
  <c r="T77" i="1"/>
  <c r="T76" i="1"/>
  <c r="T70" i="1"/>
  <c r="T69" i="1"/>
  <c r="T68" i="1"/>
  <c r="T67" i="1"/>
  <c r="P70" i="1"/>
  <c r="P68" i="1"/>
  <c r="P67" i="1"/>
  <c r="P66" i="1"/>
  <c r="T71" i="1"/>
  <c r="T62" i="1"/>
  <c r="T61" i="1"/>
  <c r="T60" i="1"/>
  <c r="T55" i="1"/>
  <c r="T54" i="1"/>
  <c r="T53" i="1"/>
  <c r="T52" i="1"/>
  <c r="T51" i="1"/>
  <c r="T50" i="1"/>
  <c r="T49" i="1"/>
  <c r="T48" i="1"/>
  <c r="T43" i="1"/>
  <c r="T42" i="1"/>
  <c r="T41" i="1"/>
  <c r="T40" i="1"/>
  <c r="T39" i="1"/>
  <c r="T34" i="1"/>
  <c r="T33" i="1"/>
  <c r="T32" i="1"/>
  <c r="T31" i="1"/>
  <c r="T30" i="1"/>
  <c r="T29" i="1"/>
  <c r="T28" i="1"/>
  <c r="T27" i="1"/>
  <c r="T26" i="1"/>
  <c r="T21" i="1"/>
  <c r="T20" i="1"/>
  <c r="T19" i="1"/>
  <c r="T18" i="1"/>
  <c r="T17" i="1"/>
  <c r="T16" i="1"/>
  <c r="T15" i="1"/>
  <c r="T14" i="1"/>
  <c r="T13" i="1"/>
  <c r="T12" i="1"/>
  <c r="P690" i="1"/>
  <c r="P689" i="1"/>
  <c r="P687" i="1"/>
  <c r="P686" i="1"/>
  <c r="P685" i="1"/>
  <c r="P684" i="1"/>
  <c r="P683" i="1"/>
  <c r="P682" i="1"/>
  <c r="P681" i="1"/>
  <c r="P680" i="1"/>
  <c r="P679" i="1"/>
  <c r="P678" i="1"/>
  <c r="P677" i="1"/>
  <c r="P675" i="1"/>
  <c r="P673" i="1"/>
  <c r="P672" i="1"/>
  <c r="P671" i="1"/>
  <c r="P514" i="1"/>
  <c r="P513" i="1"/>
  <c r="P512" i="1"/>
  <c r="P511" i="1"/>
  <c r="P510" i="1"/>
  <c r="P509" i="1"/>
  <c r="P508" i="1"/>
  <c r="P507" i="1"/>
  <c r="P506" i="1"/>
  <c r="P505" i="1"/>
  <c r="P504" i="1"/>
  <c r="P502" i="1"/>
  <c r="P501" i="1"/>
  <c r="P500" i="1"/>
  <c r="P304" i="1"/>
  <c r="P303" i="1"/>
  <c r="P301" i="1"/>
  <c r="P300" i="1"/>
  <c r="P299" i="1"/>
  <c r="P298" i="1"/>
  <c r="P297" i="1"/>
  <c r="P296" i="1"/>
  <c r="P295" i="1"/>
  <c r="P294" i="1"/>
  <c r="P292" i="1"/>
  <c r="P291" i="1"/>
  <c r="P290" i="1"/>
  <c r="P289" i="1"/>
  <c r="P288" i="1"/>
  <c r="P286" i="1"/>
  <c r="P285" i="1"/>
  <c r="P284" i="1"/>
  <c r="P283" i="1"/>
  <c r="P282" i="1"/>
  <c r="P198" i="1"/>
  <c r="P196" i="1"/>
  <c r="P195" i="1"/>
  <c r="P194" i="1"/>
  <c r="P193" i="1"/>
  <c r="P191" i="1"/>
  <c r="P190" i="1"/>
  <c r="P189" i="1"/>
  <c r="P88" i="1"/>
  <c r="P87" i="1"/>
  <c r="P86" i="1"/>
  <c r="P84" i="1"/>
  <c r="P79" i="1"/>
  <c r="P78" i="1"/>
  <c r="P77" i="1"/>
  <c r="P75" i="1"/>
  <c r="P53" i="1"/>
  <c r="P52" i="1"/>
  <c r="P51" i="1"/>
  <c r="P50" i="1"/>
  <c r="P47" i="1"/>
  <c r="P33" i="1"/>
  <c r="P32" i="1"/>
  <c r="P31" i="1"/>
  <c r="P30" i="1"/>
  <c r="P29" i="1"/>
  <c r="P28" i="1"/>
  <c r="P27" i="1"/>
  <c r="P18" i="1"/>
  <c r="P17" i="1"/>
  <c r="P16" i="1"/>
  <c r="P15" i="1"/>
  <c r="P14" i="1"/>
  <c r="T7" i="1"/>
  <c r="T6" i="1"/>
  <c r="T5" i="1"/>
  <c r="R199" i="3"/>
  <c r="Q199" i="3"/>
  <c r="S199" i="3" s="1"/>
  <c r="H199" i="3"/>
  <c r="E199" i="3"/>
  <c r="V199" i="3" s="1"/>
  <c r="R271" i="3"/>
  <c r="Q271" i="3"/>
  <c r="M271" i="3"/>
  <c r="P270" i="3" s="1"/>
  <c r="H271" i="3"/>
  <c r="E271" i="3"/>
  <c r="V271" i="3" s="1"/>
  <c r="R268" i="3"/>
  <c r="Q268" i="3"/>
  <c r="M268" i="3"/>
  <c r="P267" i="3" s="1"/>
  <c r="H268" i="3"/>
  <c r="E268" i="3"/>
  <c r="V268" i="3" s="1"/>
  <c r="R193" i="3"/>
  <c r="Q193" i="3"/>
  <c r="H193" i="3"/>
  <c r="E193" i="3"/>
  <c r="V193" i="3" s="1"/>
  <c r="R336" i="3"/>
  <c r="Q336" i="3"/>
  <c r="S336" i="3" s="1"/>
  <c r="H336" i="3"/>
  <c r="E336" i="3"/>
  <c r="V336" i="3" s="1"/>
  <c r="P262" i="1"/>
  <c r="P261" i="1"/>
  <c r="P260" i="1"/>
  <c r="P259" i="1"/>
  <c r="P258" i="1"/>
  <c r="P257" i="1"/>
  <c r="R259" i="1"/>
  <c r="Q259" i="1"/>
  <c r="H259" i="1"/>
  <c r="E259" i="1"/>
  <c r="V259" i="1" s="1"/>
  <c r="P256" i="1"/>
  <c r="P255" i="1"/>
  <c r="P254" i="1"/>
  <c r="P253" i="1"/>
  <c r="P251" i="1"/>
  <c r="P250" i="1"/>
  <c r="P249" i="1"/>
  <c r="H408" i="3"/>
  <c r="P433" i="1"/>
  <c r="P432" i="1"/>
  <c r="P430" i="1"/>
  <c r="P429" i="1"/>
  <c r="P427" i="1"/>
  <c r="P426" i="1"/>
  <c r="P425" i="1"/>
  <c r="P424" i="1"/>
  <c r="P422" i="1"/>
  <c r="P421" i="1"/>
  <c r="P420" i="1"/>
  <c r="P419" i="1"/>
  <c r="P418" i="1"/>
  <c r="R104" i="3"/>
  <c r="Q104" i="3"/>
  <c r="H104" i="3"/>
  <c r="E104" i="3"/>
  <c r="V104" i="3" s="1"/>
  <c r="R101" i="3"/>
  <c r="Q101" i="3"/>
  <c r="H101" i="3"/>
  <c r="E101" i="3"/>
  <c r="V101" i="3" s="1"/>
  <c r="R98" i="3"/>
  <c r="Q98" i="3"/>
  <c r="H98" i="3"/>
  <c r="E98" i="3"/>
  <c r="V98" i="3" s="1"/>
  <c r="R294" i="3"/>
  <c r="Q294" i="3"/>
  <c r="H294" i="3"/>
  <c r="E294" i="3"/>
  <c r="V294" i="3" s="1"/>
  <c r="P287" i="1"/>
  <c r="P20" i="1"/>
  <c r="P19" i="1"/>
  <c r="P13" i="1"/>
  <c r="R17" i="1"/>
  <c r="Q17" i="1"/>
  <c r="H17" i="1"/>
  <c r="E17" i="1"/>
  <c r="V17" i="1" s="1"/>
  <c r="P244" i="1"/>
  <c r="P243" i="1"/>
  <c r="P242" i="1"/>
  <c r="P241" i="1"/>
  <c r="P240" i="1"/>
  <c r="P239" i="1"/>
  <c r="P238" i="1"/>
  <c r="P237" i="1"/>
  <c r="P236" i="1"/>
  <c r="P235" i="1"/>
  <c r="P234" i="1"/>
  <c r="P326" i="1"/>
  <c r="P325" i="1"/>
  <c r="P324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42" i="1"/>
  <c r="P393" i="1"/>
  <c r="P392" i="1"/>
  <c r="P391" i="1"/>
  <c r="P389" i="1"/>
  <c r="P388" i="1"/>
  <c r="R391" i="1"/>
  <c r="Q391" i="1"/>
  <c r="M391" i="1"/>
  <c r="P390" i="1" s="1"/>
  <c r="H391" i="1"/>
  <c r="E391" i="1"/>
  <c r="V391" i="1" s="1"/>
  <c r="P395" i="1"/>
  <c r="P394" i="1"/>
  <c r="R109" i="1"/>
  <c r="Q109" i="1"/>
  <c r="H109" i="1"/>
  <c r="E109" i="1"/>
  <c r="V109" i="1" s="1"/>
  <c r="P380" i="1"/>
  <c r="P379" i="1"/>
  <c r="P377" i="1"/>
  <c r="P376" i="1"/>
  <c r="P375" i="1"/>
  <c r="P374" i="1"/>
  <c r="P373" i="1"/>
  <c r="P372" i="1"/>
  <c r="P371" i="1"/>
  <c r="R379" i="1"/>
  <c r="Q379" i="1"/>
  <c r="M379" i="1"/>
  <c r="P378" i="1" s="1"/>
  <c r="H379" i="1"/>
  <c r="E379" i="1"/>
  <c r="V379" i="1" s="1"/>
  <c r="P428" i="1"/>
  <c r="P113" i="1"/>
  <c r="R112" i="1"/>
  <c r="Q112" i="1"/>
  <c r="M112" i="1"/>
  <c r="P111" i="1" s="1"/>
  <c r="H112" i="1"/>
  <c r="E112" i="1"/>
  <c r="V112" i="1" s="1"/>
  <c r="P344" i="1"/>
  <c r="P331" i="1"/>
  <c r="R338" i="3"/>
  <c r="Q338" i="3"/>
  <c r="H338" i="3"/>
  <c r="E338" i="3"/>
  <c r="V338" i="3" s="1"/>
  <c r="R337" i="3"/>
  <c r="Q337" i="3"/>
  <c r="H337" i="3"/>
  <c r="E337" i="3"/>
  <c r="V337" i="3" s="1"/>
  <c r="R214" i="3"/>
  <c r="Q214" i="3"/>
  <c r="H214" i="3"/>
  <c r="E214" i="3"/>
  <c r="V214" i="3" s="1"/>
  <c r="R377" i="3"/>
  <c r="Q377" i="3"/>
  <c r="H377" i="3"/>
  <c r="E377" i="3"/>
  <c r="V377" i="3" s="1"/>
  <c r="R215" i="3"/>
  <c r="Q215" i="3"/>
  <c r="H215" i="3"/>
  <c r="E215" i="3"/>
  <c r="V215" i="3" s="1"/>
  <c r="R383" i="3"/>
  <c r="Q383" i="3"/>
  <c r="H383" i="3"/>
  <c r="E383" i="3"/>
  <c r="V383" i="3" s="1"/>
  <c r="R330" i="3"/>
  <c r="Q330" i="3"/>
  <c r="H330" i="3"/>
  <c r="E330" i="3"/>
  <c r="V330" i="3" s="1"/>
  <c r="R95" i="3"/>
  <c r="Q95" i="3"/>
  <c r="H95" i="3"/>
  <c r="E95" i="3"/>
  <c r="V95" i="3" s="1"/>
  <c r="R94" i="3"/>
  <c r="Q94" i="3"/>
  <c r="H94" i="3"/>
  <c r="E94" i="3"/>
  <c r="V94" i="3" s="1"/>
  <c r="R325" i="3"/>
  <c r="Q325" i="3"/>
  <c r="H325" i="3"/>
  <c r="E325" i="3"/>
  <c r="V325" i="3" s="1"/>
  <c r="R320" i="3"/>
  <c r="Q320" i="3"/>
  <c r="H320" i="3"/>
  <c r="E320" i="3"/>
  <c r="V320" i="3" s="1"/>
  <c r="R370" i="3"/>
  <c r="Q370" i="3"/>
  <c r="H370" i="3"/>
  <c r="E370" i="3"/>
  <c r="V370" i="3" s="1"/>
  <c r="R364" i="3"/>
  <c r="Q364" i="3"/>
  <c r="H364" i="3"/>
  <c r="E364" i="3"/>
  <c r="V364" i="3" s="1"/>
  <c r="R385" i="3"/>
  <c r="Q385" i="3"/>
  <c r="H385" i="3"/>
  <c r="E385" i="3"/>
  <c r="V385" i="3" s="1"/>
  <c r="R376" i="3"/>
  <c r="Q376" i="3"/>
  <c r="H376" i="3"/>
  <c r="E376" i="3"/>
  <c r="V376" i="3" s="1"/>
  <c r="R313" i="3"/>
  <c r="Q313" i="3"/>
  <c r="H313" i="3"/>
  <c r="E313" i="3"/>
  <c r="V313" i="3" s="1"/>
  <c r="R357" i="3"/>
  <c r="Q357" i="3"/>
  <c r="H357" i="3"/>
  <c r="E357" i="3"/>
  <c r="V357" i="3" s="1"/>
  <c r="R381" i="1"/>
  <c r="Q381" i="1"/>
  <c r="H381" i="1"/>
  <c r="E381" i="1"/>
  <c r="V381" i="1" s="1"/>
  <c r="R380" i="1"/>
  <c r="Q380" i="1"/>
  <c r="H380" i="1"/>
  <c r="E380" i="1"/>
  <c r="V380" i="1" s="1"/>
  <c r="R237" i="1"/>
  <c r="Q237" i="1"/>
  <c r="H237" i="1"/>
  <c r="E237" i="1"/>
  <c r="V237" i="1" s="1"/>
  <c r="R421" i="1"/>
  <c r="Q421" i="1"/>
  <c r="H421" i="1"/>
  <c r="E421" i="1"/>
  <c r="V421" i="1" s="1"/>
  <c r="R238" i="1"/>
  <c r="Q238" i="1"/>
  <c r="H238" i="1"/>
  <c r="E238" i="1"/>
  <c r="V238" i="1" s="1"/>
  <c r="R236" i="1"/>
  <c r="Q236" i="1"/>
  <c r="H236" i="1"/>
  <c r="E236" i="1"/>
  <c r="V236" i="1" s="1"/>
  <c r="R390" i="1"/>
  <c r="Q390" i="1"/>
  <c r="H390" i="1"/>
  <c r="E390" i="1"/>
  <c r="V390" i="1" s="1"/>
  <c r="R335" i="1"/>
  <c r="Q335" i="1"/>
  <c r="H335" i="1"/>
  <c r="E335" i="1"/>
  <c r="V335" i="1" s="1"/>
  <c r="R103" i="1"/>
  <c r="Q103" i="1"/>
  <c r="H103" i="1"/>
  <c r="E103" i="1"/>
  <c r="V103" i="1" s="1"/>
  <c r="R282" i="1"/>
  <c r="Q282" i="1"/>
  <c r="H282" i="1"/>
  <c r="E282" i="1"/>
  <c r="V282" i="1" s="1"/>
  <c r="R365" i="1"/>
  <c r="Q365" i="1"/>
  <c r="H365" i="1"/>
  <c r="E365" i="1"/>
  <c r="V365" i="1" s="1"/>
  <c r="R414" i="1"/>
  <c r="Q414" i="1"/>
  <c r="H414" i="1"/>
  <c r="E414" i="1"/>
  <c r="V414" i="1" s="1"/>
  <c r="R408" i="1"/>
  <c r="Q408" i="1"/>
  <c r="P408" i="1"/>
  <c r="H408" i="1"/>
  <c r="E408" i="1"/>
  <c r="V408" i="1" s="1"/>
  <c r="R430" i="1"/>
  <c r="Q430" i="1"/>
  <c r="H430" i="1"/>
  <c r="E430" i="1"/>
  <c r="V430" i="1" s="1"/>
  <c r="R420" i="1"/>
  <c r="Q420" i="1"/>
  <c r="H420" i="1"/>
  <c r="E420" i="1"/>
  <c r="V420" i="1" s="1"/>
  <c r="R356" i="1"/>
  <c r="Q356" i="1"/>
  <c r="H356" i="1"/>
  <c r="E356" i="1"/>
  <c r="V356" i="1" s="1"/>
  <c r="R400" i="1"/>
  <c r="Q400" i="1"/>
  <c r="P400" i="1"/>
  <c r="H400" i="1"/>
  <c r="E400" i="1"/>
  <c r="V400" i="1" s="1"/>
  <c r="R353" i="1"/>
  <c r="Q353" i="1"/>
  <c r="H353" i="1"/>
  <c r="E353" i="1"/>
  <c r="V353" i="1" s="1"/>
  <c r="P586" i="1"/>
  <c r="P585" i="1"/>
  <c r="P584" i="1"/>
  <c r="P583" i="1"/>
  <c r="P582" i="1"/>
  <c r="P581" i="1"/>
  <c r="P580" i="1"/>
  <c r="P579" i="1"/>
  <c r="P578" i="1"/>
  <c r="P577" i="1"/>
  <c r="P612" i="1"/>
  <c r="P611" i="1"/>
  <c r="P608" i="1"/>
  <c r="P550" i="1"/>
  <c r="P549" i="1"/>
  <c r="P495" i="1"/>
  <c r="P494" i="1"/>
  <c r="P493" i="1"/>
  <c r="P492" i="1"/>
  <c r="P491" i="1"/>
  <c r="P490" i="1"/>
  <c r="P489" i="1"/>
  <c r="P488" i="1"/>
  <c r="P487" i="1"/>
  <c r="P486" i="1"/>
  <c r="R9" i="2"/>
  <c r="Q9" i="2"/>
  <c r="R8" i="2"/>
  <c r="Q8" i="2"/>
  <c r="R7" i="2"/>
  <c r="Q7" i="2"/>
  <c r="R6" i="2"/>
  <c r="Q6" i="2"/>
  <c r="R5" i="2"/>
  <c r="Q5" i="2"/>
  <c r="R4" i="2"/>
  <c r="Q4" i="2"/>
  <c r="R3" i="2"/>
  <c r="Q3" i="2"/>
  <c r="R19" i="2"/>
  <c r="Q19" i="2"/>
  <c r="R18" i="2"/>
  <c r="Q18" i="2"/>
  <c r="R17" i="2"/>
  <c r="Q17" i="2"/>
  <c r="R16" i="2"/>
  <c r="Q16" i="2"/>
  <c r="R15" i="2"/>
  <c r="Q15" i="2"/>
  <c r="R14" i="2"/>
  <c r="Q14" i="2"/>
  <c r="R13" i="2"/>
  <c r="Q13" i="2"/>
  <c r="R28" i="2"/>
  <c r="Q28" i="2"/>
  <c r="R27" i="2"/>
  <c r="Q27" i="2"/>
  <c r="R26" i="2"/>
  <c r="Q26" i="2"/>
  <c r="R25" i="2"/>
  <c r="Q25" i="2"/>
  <c r="R24" i="2"/>
  <c r="Q24" i="2"/>
  <c r="R23" i="2"/>
  <c r="Q23" i="2"/>
  <c r="R47" i="2"/>
  <c r="Q47" i="2"/>
  <c r="R46" i="2"/>
  <c r="Q46" i="2"/>
  <c r="R45" i="2"/>
  <c r="Q45" i="2"/>
  <c r="R44" i="2"/>
  <c r="Q44" i="2"/>
  <c r="R43" i="2"/>
  <c r="Q43" i="2"/>
  <c r="R42" i="2"/>
  <c r="Q42" i="2"/>
  <c r="R41" i="2"/>
  <c r="Q41" i="2"/>
  <c r="R40" i="2"/>
  <c r="Q40" i="2"/>
  <c r="R39" i="2"/>
  <c r="Q39" i="2"/>
  <c r="R38" i="2"/>
  <c r="Q38" i="2"/>
  <c r="R37" i="2"/>
  <c r="Q37" i="2"/>
  <c r="R36" i="2"/>
  <c r="Q36" i="2"/>
  <c r="R35" i="2"/>
  <c r="Q35" i="2"/>
  <c r="R34" i="2"/>
  <c r="Q34" i="2"/>
  <c r="R33" i="2"/>
  <c r="Q33" i="2"/>
  <c r="R32" i="2"/>
  <c r="Q32" i="2"/>
  <c r="R62" i="2"/>
  <c r="Q62" i="2"/>
  <c r="R61" i="2"/>
  <c r="Q61" i="2"/>
  <c r="R78" i="2"/>
  <c r="Q78" i="2"/>
  <c r="R77" i="2"/>
  <c r="Q77" i="2"/>
  <c r="R58" i="2"/>
  <c r="Q58" i="2"/>
  <c r="R57" i="2"/>
  <c r="Q57" i="2"/>
  <c r="R56" i="2"/>
  <c r="Q56" i="2"/>
  <c r="R55" i="2"/>
  <c r="Q55" i="2"/>
  <c r="R54" i="2"/>
  <c r="Q54" i="2"/>
  <c r="R53" i="2"/>
  <c r="Q53" i="2"/>
  <c r="R52" i="2"/>
  <c r="Q52" i="2"/>
  <c r="R51" i="2"/>
  <c r="Q51" i="2"/>
  <c r="R81" i="2"/>
  <c r="Q81" i="2"/>
  <c r="R80" i="2"/>
  <c r="Q80" i="2"/>
  <c r="R79" i="2"/>
  <c r="Q79" i="2"/>
  <c r="R60" i="2"/>
  <c r="Q60" i="2"/>
  <c r="R59" i="2"/>
  <c r="Q59" i="2"/>
  <c r="R76" i="2"/>
  <c r="Q76" i="2"/>
  <c r="R75" i="2"/>
  <c r="Q75" i="2"/>
  <c r="R74" i="2"/>
  <c r="Q74" i="2"/>
  <c r="R73" i="2"/>
  <c r="Q73" i="2"/>
  <c r="R72" i="2"/>
  <c r="Q72" i="2"/>
  <c r="R71" i="2"/>
  <c r="Q71" i="2"/>
  <c r="R70" i="2"/>
  <c r="Q70" i="2"/>
  <c r="R69" i="2"/>
  <c r="Q69" i="2"/>
  <c r="R68" i="2"/>
  <c r="Q68" i="2"/>
  <c r="R67" i="2"/>
  <c r="Q67" i="2"/>
  <c r="R66" i="2"/>
  <c r="Q66" i="2"/>
  <c r="R98" i="2"/>
  <c r="Q98" i="2"/>
  <c r="R97" i="2"/>
  <c r="Q97" i="2"/>
  <c r="R96" i="2"/>
  <c r="Q96" i="2"/>
  <c r="R95" i="2"/>
  <c r="Q95" i="2"/>
  <c r="R94" i="2"/>
  <c r="Q94" i="2"/>
  <c r="R93" i="2"/>
  <c r="Q93" i="2"/>
  <c r="R92" i="2"/>
  <c r="Q92" i="2"/>
  <c r="R91" i="2"/>
  <c r="Q91" i="2"/>
  <c r="R89" i="2"/>
  <c r="Q89" i="2"/>
  <c r="R88" i="2"/>
  <c r="Q88" i="2"/>
  <c r="R87" i="2"/>
  <c r="Q87" i="2"/>
  <c r="R86" i="2"/>
  <c r="Q86" i="2"/>
  <c r="R85" i="2"/>
  <c r="Q85" i="2"/>
  <c r="P413" i="1"/>
  <c r="P412" i="1"/>
  <c r="P411" i="1"/>
  <c r="P410" i="1"/>
  <c r="P409" i="1"/>
  <c r="P407" i="1"/>
  <c r="P406" i="1"/>
  <c r="P405" i="1"/>
  <c r="P403" i="1"/>
  <c r="P402" i="1"/>
  <c r="P323" i="1"/>
  <c r="A218" i="2"/>
  <c r="S376" i="3" l="1"/>
  <c r="S370" i="3"/>
  <c r="S94" i="3"/>
  <c r="S383" i="3"/>
  <c r="S214" i="3"/>
  <c r="S98" i="3"/>
  <c r="T147" i="2"/>
  <c r="S34" i="2"/>
  <c r="S37" i="2"/>
  <c r="S43" i="2"/>
  <c r="S85" i="2"/>
  <c r="S88" i="2"/>
  <c r="S92" i="2"/>
  <c r="S95" i="2"/>
  <c r="S98" i="2"/>
  <c r="S68" i="2"/>
  <c r="S71" i="2"/>
  <c r="S74" i="2"/>
  <c r="S59" i="2"/>
  <c r="S52" i="2"/>
  <c r="S55" i="2"/>
  <c r="S58" i="2"/>
  <c r="S61" i="2"/>
  <c r="S33" i="2"/>
  <c r="S36" i="2"/>
  <c r="S39" i="2"/>
  <c r="S42" i="2"/>
  <c r="S45" i="2"/>
  <c r="S23" i="2"/>
  <c r="S26" i="2"/>
  <c r="S13" i="2"/>
  <c r="S16" i="2"/>
  <c r="S19" i="2"/>
  <c r="S5" i="2"/>
  <c r="S8" i="2"/>
  <c r="S46" i="2"/>
  <c r="S87" i="2"/>
  <c r="S91" i="2"/>
  <c r="S94" i="2"/>
  <c r="S97" i="2"/>
  <c r="S51" i="2"/>
  <c r="S54" i="2"/>
  <c r="S57" i="2"/>
  <c r="S78" i="2"/>
  <c r="S32" i="2"/>
  <c r="S35" i="2"/>
  <c r="S38" i="2"/>
  <c r="S41" i="2"/>
  <c r="S44" i="2"/>
  <c r="S47" i="2"/>
  <c r="S40" i="2"/>
  <c r="S15" i="2"/>
  <c r="S18" i="2"/>
  <c r="S80" i="2"/>
  <c r="S67" i="2"/>
  <c r="S70" i="2"/>
  <c r="S73" i="2"/>
  <c r="S76" i="2"/>
  <c r="S79" i="2"/>
  <c r="S25" i="2"/>
  <c r="S28" i="2"/>
  <c r="S4" i="2"/>
  <c r="S7" i="2"/>
  <c r="S86" i="2"/>
  <c r="S89" i="2"/>
  <c r="S93" i="2"/>
  <c r="S96" i="2"/>
  <c r="S66" i="2"/>
  <c r="S69" i="2"/>
  <c r="S72" i="2"/>
  <c r="S75" i="2"/>
  <c r="S60" i="2"/>
  <c r="S81" i="2"/>
  <c r="S53" i="2"/>
  <c r="S56" i="2"/>
  <c r="S77" i="2"/>
  <c r="S62" i="2"/>
  <c r="S24" i="2"/>
  <c r="S27" i="2"/>
  <c r="S14" i="2"/>
  <c r="S17" i="2"/>
  <c r="S3" i="2"/>
  <c r="S6" i="2"/>
  <c r="S9" i="2"/>
  <c r="S271" i="3"/>
  <c r="S313" i="3"/>
  <c r="S364" i="3"/>
  <c r="S325" i="3"/>
  <c r="S294" i="3"/>
  <c r="S337" i="3"/>
  <c r="S193" i="3"/>
  <c r="S330" i="3"/>
  <c r="S377" i="3"/>
  <c r="S338" i="3"/>
  <c r="S104" i="3"/>
  <c r="S357" i="3"/>
  <c r="S385" i="3"/>
  <c r="S320" i="3"/>
  <c r="S95" i="3"/>
  <c r="S215" i="3"/>
  <c r="S101" i="3"/>
  <c r="S268" i="3"/>
  <c r="S420" i="1"/>
  <c r="S365" i="1"/>
  <c r="S112" i="1"/>
  <c r="S353" i="1"/>
  <c r="S259" i="1"/>
  <c r="S335" i="1"/>
  <c r="S238" i="1"/>
  <c r="S380" i="1"/>
  <c r="S408" i="1"/>
  <c r="S400" i="1"/>
  <c r="S430" i="1"/>
  <c r="S390" i="1"/>
  <c r="S421" i="1"/>
  <c r="S381" i="1"/>
  <c r="S391" i="1"/>
  <c r="S379" i="1"/>
  <c r="S356" i="1"/>
  <c r="S414" i="1"/>
  <c r="S103" i="1"/>
  <c r="S236" i="1"/>
  <c r="S237" i="1"/>
  <c r="S109" i="1"/>
  <c r="S282" i="1"/>
  <c r="S17" i="1"/>
  <c r="W199" i="3"/>
  <c r="W271" i="3"/>
  <c r="W268" i="3"/>
  <c r="W193" i="3"/>
  <c r="W336" i="3"/>
  <c r="W259" i="1"/>
  <c r="W385" i="3"/>
  <c r="W104" i="3"/>
  <c r="W101" i="3"/>
  <c r="W98" i="3"/>
  <c r="W95" i="3"/>
  <c r="W215" i="3"/>
  <c r="W337" i="3"/>
  <c r="W294" i="3"/>
  <c r="W17" i="1"/>
  <c r="W391" i="1"/>
  <c r="W109" i="1"/>
  <c r="W379" i="1"/>
  <c r="W112" i="1"/>
  <c r="W376" i="3"/>
  <c r="W364" i="3"/>
  <c r="W370" i="3"/>
  <c r="W325" i="3"/>
  <c r="W94" i="3"/>
  <c r="W313" i="3"/>
  <c r="W330" i="3"/>
  <c r="W383" i="3"/>
  <c r="W338" i="3"/>
  <c r="W377" i="3"/>
  <c r="W214" i="3"/>
  <c r="W357" i="3"/>
  <c r="W320" i="3"/>
  <c r="W381" i="1"/>
  <c r="W282" i="1"/>
  <c r="W103" i="1"/>
  <c r="W390" i="1"/>
  <c r="W236" i="1"/>
  <c r="W421" i="1"/>
  <c r="W237" i="1"/>
  <c r="W335" i="1"/>
  <c r="W238" i="1"/>
  <c r="W380" i="1"/>
  <c r="W356" i="1"/>
  <c r="W420" i="1"/>
  <c r="W408" i="1"/>
  <c r="W414" i="1"/>
  <c r="W400" i="1"/>
  <c r="W430" i="1"/>
  <c r="W365" i="1"/>
  <c r="W353" i="1"/>
  <c r="R116" i="2"/>
  <c r="Q116" i="2"/>
  <c r="R115" i="2"/>
  <c r="Q115" i="2"/>
  <c r="R114" i="2"/>
  <c r="Q114" i="2"/>
  <c r="R113" i="2"/>
  <c r="Q113" i="2"/>
  <c r="R112" i="2"/>
  <c r="Q112" i="2"/>
  <c r="R111" i="2"/>
  <c r="Q111" i="2"/>
  <c r="R110" i="2"/>
  <c r="Q110" i="2"/>
  <c r="R109" i="2"/>
  <c r="Q109" i="2"/>
  <c r="R108" i="2"/>
  <c r="Q108" i="2"/>
  <c r="R107" i="2"/>
  <c r="Q107" i="2"/>
  <c r="R106" i="2"/>
  <c r="Q106" i="2"/>
  <c r="R105" i="2"/>
  <c r="Q105" i="2"/>
  <c r="R104" i="2"/>
  <c r="Q104" i="2"/>
  <c r="R103" i="2"/>
  <c r="Q103" i="2"/>
  <c r="R102" i="2"/>
  <c r="Q102" i="2"/>
  <c r="R180" i="2"/>
  <c r="Q180" i="2"/>
  <c r="R179" i="2"/>
  <c r="Q179" i="2"/>
  <c r="R178" i="2"/>
  <c r="Q178" i="2"/>
  <c r="R177" i="2"/>
  <c r="Q177" i="2"/>
  <c r="R176" i="2"/>
  <c r="Q176" i="2"/>
  <c r="R175" i="2"/>
  <c r="Q175" i="2"/>
  <c r="R174" i="2"/>
  <c r="Q174" i="2"/>
  <c r="R173" i="2"/>
  <c r="Q173" i="2"/>
  <c r="R172" i="2"/>
  <c r="Q172" i="2"/>
  <c r="R171" i="2"/>
  <c r="Q171" i="2"/>
  <c r="R170" i="2"/>
  <c r="Q170" i="2"/>
  <c r="R169" i="2"/>
  <c r="Q169" i="2"/>
  <c r="R168" i="2"/>
  <c r="Q168" i="2"/>
  <c r="R167" i="2"/>
  <c r="Q167" i="2"/>
  <c r="R163" i="2"/>
  <c r="Q163" i="2"/>
  <c r="R162" i="2"/>
  <c r="Q162" i="2"/>
  <c r="R141" i="2"/>
  <c r="Q141" i="2"/>
  <c r="S141" i="2" s="1"/>
  <c r="R140" i="2"/>
  <c r="Q140" i="2"/>
  <c r="R139" i="2"/>
  <c r="Q139" i="2"/>
  <c r="R138" i="2"/>
  <c r="Q138" i="2"/>
  <c r="S138" i="2" s="1"/>
  <c r="R151" i="2"/>
  <c r="Q151" i="2"/>
  <c r="R150" i="2"/>
  <c r="Q150" i="2"/>
  <c r="R129" i="2"/>
  <c r="Q129" i="2"/>
  <c r="R128" i="2"/>
  <c r="Q128" i="2"/>
  <c r="R127" i="2"/>
  <c r="Q127" i="2"/>
  <c r="R126" i="2"/>
  <c r="Q126" i="2"/>
  <c r="R125" i="2"/>
  <c r="Q125" i="2"/>
  <c r="R124" i="2"/>
  <c r="Q124" i="2"/>
  <c r="R123" i="2"/>
  <c r="Q123" i="2"/>
  <c r="R122" i="2"/>
  <c r="Q122" i="2"/>
  <c r="R121" i="2"/>
  <c r="Q121" i="2"/>
  <c r="R120" i="2"/>
  <c r="Q120" i="2"/>
  <c r="H129" i="2"/>
  <c r="H126" i="2"/>
  <c r="H125" i="2"/>
  <c r="H111" i="2"/>
  <c r="H108" i="2"/>
  <c r="H168" i="2"/>
  <c r="H173" i="2"/>
  <c r="A220" i="2"/>
  <c r="A219" i="2"/>
  <c r="A217" i="2"/>
  <c r="V129" i="2"/>
  <c r="V126" i="2"/>
  <c r="V125" i="2"/>
  <c r="V173" i="2"/>
  <c r="V168" i="2"/>
  <c r="W168" i="2" s="1"/>
  <c r="V111" i="2"/>
  <c r="V108" i="2"/>
  <c r="H128" i="2"/>
  <c r="E128" i="2"/>
  <c r="V128" i="2" s="1"/>
  <c r="H127" i="2"/>
  <c r="E127" i="2"/>
  <c r="V127" i="2" s="1"/>
  <c r="S151" i="2" l="1"/>
  <c r="S150" i="2"/>
  <c r="S162" i="2"/>
  <c r="S163" i="2"/>
  <c r="S140" i="2"/>
  <c r="S139" i="2"/>
  <c r="Q147" i="2"/>
  <c r="R147" i="2"/>
  <c r="S120" i="2"/>
  <c r="S123" i="2"/>
  <c r="S126" i="2"/>
  <c r="S129" i="2"/>
  <c r="S167" i="2"/>
  <c r="S170" i="2"/>
  <c r="S173" i="2"/>
  <c r="S176" i="2"/>
  <c r="S179" i="2"/>
  <c r="S103" i="2"/>
  <c r="S109" i="2"/>
  <c r="S112" i="2"/>
  <c r="S115" i="2"/>
  <c r="S122" i="2"/>
  <c r="S125" i="2"/>
  <c r="S128" i="2"/>
  <c r="S169" i="2"/>
  <c r="S172" i="2"/>
  <c r="S175" i="2"/>
  <c r="S178" i="2"/>
  <c r="S102" i="2"/>
  <c r="S105" i="2"/>
  <c r="S108" i="2"/>
  <c r="S111" i="2"/>
  <c r="S114" i="2"/>
  <c r="S121" i="2"/>
  <c r="S124" i="2"/>
  <c r="S127" i="2"/>
  <c r="S168" i="2"/>
  <c r="S171" i="2"/>
  <c r="S174" i="2"/>
  <c r="S106" i="2"/>
  <c r="S177" i="2"/>
  <c r="S180" i="2"/>
  <c r="S104" i="2"/>
  <c r="S107" i="2"/>
  <c r="S110" i="2"/>
  <c r="S113" i="2"/>
  <c r="S116" i="2"/>
  <c r="W129" i="2"/>
  <c r="W126" i="2"/>
  <c r="W125" i="2"/>
  <c r="W173" i="2"/>
  <c r="W111" i="2"/>
  <c r="W108" i="2"/>
  <c r="W127" i="2"/>
  <c r="W128" i="2"/>
  <c r="P387" i="1"/>
  <c r="R106" i="1"/>
  <c r="Q106" i="1"/>
  <c r="M106" i="1"/>
  <c r="H106" i="1"/>
  <c r="E106" i="1"/>
  <c r="V106" i="1" s="1"/>
  <c r="P386" i="1"/>
  <c r="P370" i="1"/>
  <c r="R374" i="1"/>
  <c r="Q374" i="1"/>
  <c r="H374" i="1"/>
  <c r="E374" i="1"/>
  <c r="V374" i="1" s="1"/>
  <c r="R331" i="3"/>
  <c r="Q331" i="3"/>
  <c r="H331" i="3"/>
  <c r="E331" i="3"/>
  <c r="V331" i="3" s="1"/>
  <c r="H95" i="2"/>
  <c r="H85" i="2"/>
  <c r="E85" i="2"/>
  <c r="V85" i="2" s="1"/>
  <c r="H73" i="2"/>
  <c r="H72" i="2"/>
  <c r="E73" i="2"/>
  <c r="V73" i="2" s="1"/>
  <c r="W73" i="2" s="1"/>
  <c r="E72" i="2"/>
  <c r="V72" i="2" s="1"/>
  <c r="H56" i="2"/>
  <c r="E56" i="2"/>
  <c r="V56" i="2" s="1"/>
  <c r="O41" i="2"/>
  <c r="P41" i="2" s="1"/>
  <c r="M41" i="2"/>
  <c r="P40" i="2" s="1"/>
  <c r="H41" i="2"/>
  <c r="E41" i="2"/>
  <c r="V41" i="2" s="1"/>
  <c r="O38" i="2"/>
  <c r="P38" i="2" s="1"/>
  <c r="M38" i="2"/>
  <c r="P37" i="2" s="1"/>
  <c r="H38" i="2"/>
  <c r="E38" i="2"/>
  <c r="V38" i="2" s="1"/>
  <c r="H98" i="2"/>
  <c r="E98" i="2"/>
  <c r="V98" i="2" s="1"/>
  <c r="H97" i="2"/>
  <c r="E97" i="2"/>
  <c r="V97" i="2" s="1"/>
  <c r="H96" i="2"/>
  <c r="E96" i="2"/>
  <c r="V96" i="2" s="1"/>
  <c r="H40" i="2"/>
  <c r="E40" i="2"/>
  <c r="V40" i="2" s="1"/>
  <c r="H39" i="2"/>
  <c r="E39" i="2"/>
  <c r="V39" i="2" s="1"/>
  <c r="H37" i="2"/>
  <c r="E37" i="2"/>
  <c r="V37" i="2" s="1"/>
  <c r="H36" i="2"/>
  <c r="E36" i="2"/>
  <c r="V36" i="2" s="1"/>
  <c r="H35" i="2"/>
  <c r="E35" i="2"/>
  <c r="V35" i="2" s="1"/>
  <c r="H34" i="2"/>
  <c r="E34" i="2"/>
  <c r="V34" i="2" s="1"/>
  <c r="O79" i="2"/>
  <c r="P79" i="2" s="1"/>
  <c r="M79" i="2"/>
  <c r="P78" i="2" s="1"/>
  <c r="H79" i="2"/>
  <c r="E79" i="2"/>
  <c r="V79" i="2" s="1"/>
  <c r="O94" i="2"/>
  <c r="P94" i="2" s="1"/>
  <c r="M94" i="2"/>
  <c r="P93" i="2" s="1"/>
  <c r="H94" i="2"/>
  <c r="E94" i="2"/>
  <c r="V94" i="2" s="1"/>
  <c r="U63" i="2"/>
  <c r="H46" i="2"/>
  <c r="E46" i="2"/>
  <c r="V46" i="2" s="1"/>
  <c r="H47" i="2"/>
  <c r="E47" i="2"/>
  <c r="V47" i="2" s="1"/>
  <c r="H78" i="2"/>
  <c r="E78" i="2"/>
  <c r="V78" i="2" s="1"/>
  <c r="H77" i="2"/>
  <c r="E77" i="2"/>
  <c r="V77" i="2" s="1"/>
  <c r="H58" i="2"/>
  <c r="E58" i="2"/>
  <c r="V58" i="2" s="1"/>
  <c r="H57" i="2"/>
  <c r="E57" i="2"/>
  <c r="V57" i="2" s="1"/>
  <c r="H52" i="2"/>
  <c r="E52" i="2"/>
  <c r="V52" i="2" s="1"/>
  <c r="H51" i="2"/>
  <c r="E51" i="2"/>
  <c r="V51" i="2" s="1"/>
  <c r="A48" i="2"/>
  <c r="C17" i="3"/>
  <c r="A99" i="2"/>
  <c r="C56" i="3"/>
  <c r="C137" i="1"/>
  <c r="A502" i="3"/>
  <c r="A619" i="1"/>
  <c r="A156" i="1"/>
  <c r="C30" i="3"/>
  <c r="A723" i="1"/>
  <c r="C518" i="1"/>
  <c r="C668" i="1"/>
  <c r="C164" i="3"/>
  <c r="A186" i="1"/>
  <c r="A367" i="1"/>
  <c r="C481" i="1"/>
  <c r="A8" i="3"/>
  <c r="A668" i="1"/>
  <c r="A107" i="3"/>
  <c r="A414" i="3"/>
  <c r="C242" i="3"/>
  <c r="C170" i="1"/>
  <c r="C44" i="1"/>
  <c r="C328" i="1"/>
  <c r="A223" i="3"/>
  <c r="A264" i="1"/>
  <c r="C371" i="3"/>
  <c r="C209" i="1"/>
  <c r="A497" i="1"/>
  <c r="C72" i="1"/>
  <c r="A546" i="3"/>
  <c r="A600" i="1"/>
  <c r="C51" i="3"/>
  <c r="C205" i="3"/>
  <c r="A44" i="1"/>
  <c r="A205" i="3"/>
  <c r="A22" i="1"/>
  <c r="A89" i="3"/>
  <c r="C186" i="1"/>
  <c r="C613" i="3"/>
  <c r="C415" i="1"/>
  <c r="A427" i="3"/>
  <c r="A519" i="3"/>
  <c r="A82" i="2"/>
  <c r="C536" i="1"/>
  <c r="C164" i="2"/>
  <c r="C81" i="1"/>
  <c r="A242" i="3"/>
  <c r="A63" i="3"/>
  <c r="A631" i="3"/>
  <c r="A10" i="2"/>
  <c r="C367" i="1"/>
  <c r="C89" i="3"/>
  <c r="A17" i="3"/>
  <c r="C115" i="1"/>
  <c r="A116" i="3"/>
  <c r="C456" i="1"/>
  <c r="A63" i="2"/>
  <c r="A534" i="3"/>
  <c r="A90" i="1"/>
  <c r="A415" i="1"/>
  <c r="C8" i="1"/>
  <c r="C572" i="3"/>
  <c r="C723" i="1"/>
  <c r="C397" i="1"/>
  <c r="C63" i="2"/>
  <c r="C187" i="3"/>
  <c r="C631" i="3"/>
  <c r="C414" i="3"/>
  <c r="C39" i="3"/>
  <c r="A56" i="3"/>
  <c r="A354" i="3"/>
  <c r="C124" i="1"/>
  <c r="C22" i="1"/>
  <c r="C90" i="1"/>
  <c r="C82" i="2"/>
  <c r="A288" i="3"/>
  <c r="C29" i="2"/>
  <c r="C279" i="1"/>
  <c r="C98" i="1"/>
  <c r="A560" i="3"/>
  <c r="C451" i="3"/>
  <c r="C116" i="3"/>
  <c r="C497" i="1"/>
  <c r="A305" i="3"/>
  <c r="A35" i="1"/>
  <c r="C634" i="1"/>
  <c r="C642" i="3"/>
  <c r="A572" i="3"/>
  <c r="A137" i="1"/>
  <c r="A307" i="1"/>
  <c r="C709" i="1"/>
  <c r="A261" i="3"/>
  <c r="A613" i="3"/>
  <c r="A322" i="3"/>
  <c r="C264" i="1"/>
  <c r="C693" i="1"/>
  <c r="C472" i="3"/>
  <c r="A451" i="3"/>
  <c r="A382" i="1"/>
  <c r="C600" i="1"/>
  <c r="C81" i="3"/>
  <c r="C20" i="2"/>
  <c r="C56" i="1"/>
  <c r="A339" i="3"/>
  <c r="A164" i="2"/>
  <c r="C246" i="1"/>
  <c r="C35" i="1"/>
  <c r="A552" i="1"/>
  <c r="A664" i="3"/>
  <c r="A246" i="1"/>
  <c r="A437" i="1"/>
  <c r="C156" i="1"/>
  <c r="A170" i="1"/>
  <c r="A472" i="3"/>
  <c r="A187" i="3"/>
  <c r="A63" i="1"/>
  <c r="A392" i="3"/>
  <c r="A115" i="1"/>
  <c r="A744" i="1"/>
  <c r="A29" i="2"/>
  <c r="C223" i="3"/>
  <c r="A164" i="3"/>
  <c r="C588" i="1"/>
  <c r="A693" i="1"/>
  <c r="A469" i="1"/>
  <c r="C382" i="1"/>
  <c r="C305" i="3"/>
  <c r="A488" i="3"/>
  <c r="A81" i="1"/>
  <c r="C63" i="1"/>
  <c r="A589" i="3"/>
  <c r="A51" i="3"/>
  <c r="A573" i="1"/>
  <c r="A8" i="1"/>
  <c r="C651" i="1"/>
  <c r="C439" i="3"/>
  <c r="C519" i="3"/>
  <c r="C354" i="3"/>
  <c r="A56" i="1"/>
  <c r="C117" i="2"/>
  <c r="A124" i="1"/>
  <c r="A279" i="1"/>
  <c r="A456" i="1"/>
  <c r="C72" i="3"/>
  <c r="C130" i="2"/>
  <c r="C10" i="2"/>
  <c r="A328" i="1"/>
  <c r="C427" i="3"/>
  <c r="A634" i="1"/>
  <c r="A72" i="1"/>
  <c r="C392" i="3"/>
  <c r="A98" i="1"/>
  <c r="C227" i="1"/>
  <c r="A30" i="3"/>
  <c r="A81" i="3"/>
  <c r="A20" i="2"/>
  <c r="A130" i="2"/>
  <c r="C619" i="1"/>
  <c r="A642" i="3"/>
  <c r="C131" i="3"/>
  <c r="C437" i="1"/>
  <c r="C664" i="3"/>
  <c r="C552" i="1"/>
  <c r="C99" i="2"/>
  <c r="A39" i="3"/>
  <c r="C469" i="1"/>
  <c r="A709" i="1"/>
  <c r="C347" i="1"/>
  <c r="A536" i="1"/>
  <c r="A439" i="3"/>
  <c r="A181" i="2"/>
  <c r="C488" i="3"/>
  <c r="C48" i="2"/>
  <c r="A131" i="3"/>
  <c r="C546" i="3"/>
  <c r="C150" i="3"/>
  <c r="C307" i="1"/>
  <c r="C573" i="1"/>
  <c r="C502" i="3"/>
  <c r="A150" i="3"/>
  <c r="A481" i="1"/>
  <c r="A117" i="2"/>
  <c r="A347" i="1"/>
  <c r="C107" i="3"/>
  <c r="C534" i="3"/>
  <c r="A72" i="3"/>
  <c r="C63" i="3"/>
  <c r="C560" i="3"/>
  <c r="C322" i="3"/>
  <c r="C589" i="3"/>
  <c r="A518" i="1"/>
  <c r="C288" i="3"/>
  <c r="A651" i="1"/>
  <c r="A371" i="3"/>
  <c r="C261" i="3"/>
  <c r="A209" i="1"/>
  <c r="C744" i="1"/>
  <c r="C181" i="2"/>
  <c r="C339" i="3"/>
  <c r="A227" i="1"/>
  <c r="A397" i="1"/>
  <c r="C8" i="3"/>
  <c r="A588" i="1"/>
  <c r="J63" i="2"/>
  <c r="D15" i="5" l="1"/>
  <c r="D20" i="5"/>
  <c r="D17" i="5"/>
  <c r="D46" i="5"/>
  <c r="D10" i="5"/>
  <c r="D51" i="5"/>
  <c r="D43" i="5"/>
  <c r="D7" i="5"/>
  <c r="D48" i="5"/>
  <c r="D12" i="5"/>
  <c r="D40" i="5"/>
  <c r="D50" i="5"/>
  <c r="D45" i="5"/>
  <c r="D9" i="5"/>
  <c r="D37" i="5"/>
  <c r="D38" i="5"/>
  <c r="D42" i="5"/>
  <c r="D44" i="5"/>
  <c r="D52" i="5"/>
  <c r="D29" i="5"/>
  <c r="D39" i="5"/>
  <c r="D35" i="5"/>
  <c r="D13" i="5"/>
  <c r="D26" i="5"/>
  <c r="D14" i="5"/>
  <c r="D34" i="5"/>
  <c r="D18" i="5"/>
  <c r="D49" i="5"/>
  <c r="D28" i="5"/>
  <c r="D11" i="5"/>
  <c r="D33" i="5"/>
  <c r="D25" i="5"/>
  <c r="D47" i="5"/>
  <c r="D30" i="5"/>
  <c r="D8" i="5"/>
  <c r="D22" i="5"/>
  <c r="D41" i="5"/>
  <c r="D27" i="5"/>
  <c r="C44" i="5"/>
  <c r="D19" i="5"/>
  <c r="D32" i="5"/>
  <c r="D24" i="5"/>
  <c r="D6" i="5"/>
  <c r="D16" i="5"/>
  <c r="D23" i="5"/>
  <c r="D21" i="5"/>
  <c r="D31" i="5"/>
  <c r="D36" i="5"/>
  <c r="S331" i="3"/>
  <c r="P105" i="1"/>
  <c r="S147" i="2"/>
  <c r="S374" i="1"/>
  <c r="S106" i="1"/>
  <c r="W106" i="1" l="1"/>
  <c r="W374" i="1"/>
  <c r="W331" i="3"/>
  <c r="W85" i="2"/>
  <c r="W72" i="2"/>
  <c r="W56" i="2"/>
  <c r="W41" i="2"/>
  <c r="W38" i="2"/>
  <c r="W36" i="2"/>
  <c r="W39" i="2"/>
  <c r="W40" i="2"/>
  <c r="W35" i="2"/>
  <c r="W37" i="2"/>
  <c r="W96" i="2"/>
  <c r="W97" i="2"/>
  <c r="W98" i="2"/>
  <c r="W34" i="2"/>
  <c r="W79" i="2"/>
  <c r="W94" i="2"/>
  <c r="W46" i="2"/>
  <c r="W47" i="2"/>
  <c r="W77" i="2"/>
  <c r="W78" i="2"/>
  <c r="W57" i="2"/>
  <c r="W58" i="2"/>
  <c r="W51" i="2"/>
  <c r="W52" i="2"/>
  <c r="H179" i="2" l="1"/>
  <c r="E179" i="2"/>
  <c r="V179" i="2" s="1"/>
  <c r="U10" i="2"/>
  <c r="U20" i="2"/>
  <c r="U29" i="2"/>
  <c r="U48" i="2"/>
  <c r="U99" i="2"/>
  <c r="U82" i="2"/>
  <c r="U164" i="2"/>
  <c r="U130" i="2"/>
  <c r="U117" i="2"/>
  <c r="P102" i="2"/>
  <c r="R656" i="3"/>
  <c r="Q656" i="3"/>
  <c r="H656" i="3"/>
  <c r="E656" i="3"/>
  <c r="V656" i="3" s="1"/>
  <c r="P534" i="1"/>
  <c r="P533" i="1"/>
  <c r="P532" i="1"/>
  <c r="P531" i="1"/>
  <c r="P530" i="1"/>
  <c r="P529" i="1"/>
  <c r="P528" i="1"/>
  <c r="P527" i="1"/>
  <c r="P526" i="1"/>
  <c r="P525" i="1"/>
  <c r="P524" i="1"/>
  <c r="P522" i="1"/>
  <c r="P705" i="1"/>
  <c r="P704" i="1"/>
  <c r="P703" i="1"/>
  <c r="P702" i="1"/>
  <c r="P701" i="1"/>
  <c r="P700" i="1"/>
  <c r="P699" i="1"/>
  <c r="P698" i="1"/>
  <c r="P632" i="1"/>
  <c r="P631" i="1"/>
  <c r="P630" i="1"/>
  <c r="P629" i="1"/>
  <c r="P628" i="1"/>
  <c r="P627" i="1"/>
  <c r="P625" i="1"/>
  <c r="P624" i="1"/>
  <c r="P623" i="1"/>
  <c r="P707" i="1"/>
  <c r="P706" i="1"/>
  <c r="P697" i="1"/>
  <c r="P691" i="1"/>
  <c r="P676" i="1"/>
  <c r="P696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E644" i="1"/>
  <c r="V644" i="1" s="1"/>
  <c r="W644" i="1" s="1"/>
  <c r="H644" i="1"/>
  <c r="P644" i="1"/>
  <c r="Q644" i="1"/>
  <c r="R644" i="1"/>
  <c r="P649" i="1"/>
  <c r="P648" i="1"/>
  <c r="P647" i="1"/>
  <c r="P646" i="1"/>
  <c r="P645" i="1"/>
  <c r="P643" i="1"/>
  <c r="P642" i="1"/>
  <c r="P641" i="1"/>
  <c r="P640" i="1"/>
  <c r="P639" i="1"/>
  <c r="P638" i="1"/>
  <c r="P516" i="1"/>
  <c r="P515" i="1"/>
  <c r="R598" i="3"/>
  <c r="Q598" i="3"/>
  <c r="H598" i="3"/>
  <c r="E598" i="3"/>
  <c r="V598" i="3" s="1"/>
  <c r="A673" i="3"/>
  <c r="R701" i="1"/>
  <c r="Q701" i="1"/>
  <c r="H701" i="1"/>
  <c r="E701" i="1"/>
  <c r="V701" i="1" s="1"/>
  <c r="R700" i="1"/>
  <c r="Q700" i="1"/>
  <c r="H700" i="1"/>
  <c r="E700" i="1"/>
  <c r="V700" i="1" s="1"/>
  <c r="R482" i="3"/>
  <c r="Q482" i="3"/>
  <c r="S482" i="3" s="1"/>
  <c r="H482" i="3"/>
  <c r="R481" i="3"/>
  <c r="Q481" i="3"/>
  <c r="H481" i="3"/>
  <c r="E481" i="3"/>
  <c r="V481" i="3" s="1"/>
  <c r="R480" i="3"/>
  <c r="Q480" i="3"/>
  <c r="H480" i="3"/>
  <c r="E480" i="3"/>
  <c r="V480" i="3" s="1"/>
  <c r="E482" i="3"/>
  <c r="V482" i="3" s="1"/>
  <c r="W482" i="3" s="1"/>
  <c r="R620" i="3"/>
  <c r="Q620" i="3"/>
  <c r="H620" i="3"/>
  <c r="E620" i="3"/>
  <c r="V620" i="3" s="1"/>
  <c r="U664" i="3"/>
  <c r="R663" i="3"/>
  <c r="Q663" i="3"/>
  <c r="H663" i="3"/>
  <c r="E663" i="3"/>
  <c r="V663" i="3" s="1"/>
  <c r="R662" i="3"/>
  <c r="Q662" i="3"/>
  <c r="H662" i="3"/>
  <c r="E662" i="3"/>
  <c r="R661" i="3"/>
  <c r="Q661" i="3"/>
  <c r="H661" i="3"/>
  <c r="E661" i="3"/>
  <c r="R660" i="3"/>
  <c r="Q660" i="3"/>
  <c r="H660" i="3"/>
  <c r="E660" i="3"/>
  <c r="V660" i="3" s="1"/>
  <c r="R659" i="3"/>
  <c r="Q659" i="3"/>
  <c r="H659" i="3"/>
  <c r="E659" i="3"/>
  <c r="V659" i="3" s="1"/>
  <c r="R658" i="3"/>
  <c r="Q658" i="3"/>
  <c r="H658" i="3"/>
  <c r="E658" i="3"/>
  <c r="V658" i="3" s="1"/>
  <c r="R657" i="3"/>
  <c r="Q657" i="3"/>
  <c r="H657" i="3"/>
  <c r="E657" i="3"/>
  <c r="V657" i="3" s="1"/>
  <c r="R651" i="3"/>
  <c r="Q651" i="3"/>
  <c r="H651" i="3"/>
  <c r="E651" i="3"/>
  <c r="V651" i="3" s="1"/>
  <c r="R650" i="3"/>
  <c r="Q650" i="3"/>
  <c r="H650" i="3"/>
  <c r="E650" i="3"/>
  <c r="V650" i="3" s="1"/>
  <c r="R649" i="3"/>
  <c r="Q649" i="3"/>
  <c r="H649" i="3"/>
  <c r="E649" i="3"/>
  <c r="V649" i="3" s="1"/>
  <c r="R648" i="3"/>
  <c r="Q648" i="3"/>
  <c r="H648" i="3"/>
  <c r="E648" i="3"/>
  <c r="V648" i="3" s="1"/>
  <c r="R647" i="3"/>
  <c r="Q647" i="3"/>
  <c r="H647" i="3"/>
  <c r="E647" i="3"/>
  <c r="V647" i="3" s="1"/>
  <c r="R646" i="3"/>
  <c r="Q646" i="3"/>
  <c r="H646" i="3"/>
  <c r="E646" i="3"/>
  <c r="R645" i="3"/>
  <c r="Q645" i="3"/>
  <c r="H645" i="3"/>
  <c r="E645" i="3"/>
  <c r="V645" i="3" s="1"/>
  <c r="W645" i="3" s="1"/>
  <c r="E643" i="3"/>
  <c r="U642" i="3"/>
  <c r="R641" i="3"/>
  <c r="Q641" i="3"/>
  <c r="H641" i="3"/>
  <c r="E641" i="3"/>
  <c r="V641" i="3" s="1"/>
  <c r="R640" i="3"/>
  <c r="Q640" i="3"/>
  <c r="H640" i="3"/>
  <c r="E640" i="3"/>
  <c r="V640" i="3" s="1"/>
  <c r="R639" i="3"/>
  <c r="Q639" i="3"/>
  <c r="H639" i="3"/>
  <c r="E639" i="3"/>
  <c r="V639" i="3" s="1"/>
  <c r="R638" i="3"/>
  <c r="Q638" i="3"/>
  <c r="H638" i="3"/>
  <c r="E638" i="3"/>
  <c r="V638" i="3" s="1"/>
  <c r="R637" i="3"/>
  <c r="Q637" i="3"/>
  <c r="H637" i="3"/>
  <c r="E637" i="3"/>
  <c r="V637" i="3" s="1"/>
  <c r="R636" i="3"/>
  <c r="Q636" i="3"/>
  <c r="H636" i="3"/>
  <c r="E636" i="3"/>
  <c r="V636" i="3" s="1"/>
  <c r="R635" i="3"/>
  <c r="Q635" i="3"/>
  <c r="H635" i="3"/>
  <c r="E635" i="3"/>
  <c r="V635" i="3" s="1"/>
  <c r="R634" i="3"/>
  <c r="Q634" i="3"/>
  <c r="H634" i="3"/>
  <c r="E634" i="3"/>
  <c r="V634" i="3" s="1"/>
  <c r="U631" i="3"/>
  <c r="R630" i="3"/>
  <c r="Q630" i="3"/>
  <c r="H630" i="3"/>
  <c r="E630" i="3"/>
  <c r="V630" i="3" s="1"/>
  <c r="R629" i="3"/>
  <c r="Q629" i="3"/>
  <c r="H629" i="3"/>
  <c r="E629" i="3"/>
  <c r="R603" i="3"/>
  <c r="Q603" i="3"/>
  <c r="H603" i="3"/>
  <c r="E603" i="3"/>
  <c r="R602" i="3"/>
  <c r="Q602" i="3"/>
  <c r="H602" i="3"/>
  <c r="E602" i="3"/>
  <c r="V602" i="3" s="1"/>
  <c r="R601" i="3"/>
  <c r="Q601" i="3"/>
  <c r="H601" i="3"/>
  <c r="E601" i="3"/>
  <c r="V601" i="3" s="1"/>
  <c r="W601" i="3" s="1"/>
  <c r="R600" i="3"/>
  <c r="Q600" i="3"/>
  <c r="H600" i="3"/>
  <c r="E600" i="3"/>
  <c r="V600" i="3" s="1"/>
  <c r="R599" i="3"/>
  <c r="Q599" i="3"/>
  <c r="H599" i="3"/>
  <c r="E599" i="3"/>
  <c r="V599" i="3" s="1"/>
  <c r="R621" i="3"/>
  <c r="Q621" i="3"/>
  <c r="H621" i="3"/>
  <c r="E621" i="3"/>
  <c r="V621" i="3" s="1"/>
  <c r="R479" i="3"/>
  <c r="Q479" i="3"/>
  <c r="H479" i="3"/>
  <c r="E479" i="3"/>
  <c r="V479" i="3" s="1"/>
  <c r="R478" i="3"/>
  <c r="Q478" i="3"/>
  <c r="M478" i="3"/>
  <c r="P477" i="3" s="1"/>
  <c r="H478" i="3"/>
  <c r="E478" i="3"/>
  <c r="V478" i="3" s="1"/>
  <c r="R477" i="3"/>
  <c r="Q477" i="3"/>
  <c r="H477" i="3"/>
  <c r="E477" i="3"/>
  <c r="R476" i="3"/>
  <c r="Q476" i="3"/>
  <c r="H476" i="3"/>
  <c r="E476" i="3"/>
  <c r="V476" i="3" s="1"/>
  <c r="R616" i="3"/>
  <c r="Q616" i="3"/>
  <c r="H616" i="3"/>
  <c r="E616" i="3"/>
  <c r="V616" i="3" s="1"/>
  <c r="U613" i="3"/>
  <c r="R612" i="3"/>
  <c r="Q612" i="3"/>
  <c r="H612" i="3"/>
  <c r="E612" i="3"/>
  <c r="V612" i="3" s="1"/>
  <c r="R611" i="3"/>
  <c r="Q611" i="3"/>
  <c r="H611" i="3"/>
  <c r="E611" i="3"/>
  <c r="R610" i="3"/>
  <c r="Q610" i="3"/>
  <c r="H610" i="3"/>
  <c r="E610" i="3"/>
  <c r="V610" i="3" s="1"/>
  <c r="R609" i="3"/>
  <c r="Q609" i="3"/>
  <c r="M609" i="3"/>
  <c r="P608" i="3" s="1"/>
  <c r="H609" i="3"/>
  <c r="E609" i="3"/>
  <c r="V609" i="3" s="1"/>
  <c r="R608" i="3"/>
  <c r="Q608" i="3"/>
  <c r="H608" i="3"/>
  <c r="E608" i="3"/>
  <c r="V608" i="3" s="1"/>
  <c r="R607" i="3"/>
  <c r="Q607" i="3"/>
  <c r="H607" i="3"/>
  <c r="E607" i="3"/>
  <c r="V607" i="3" s="1"/>
  <c r="R606" i="3"/>
  <c r="Q606" i="3"/>
  <c r="H606" i="3"/>
  <c r="E606" i="3"/>
  <c r="V606" i="3" s="1"/>
  <c r="R605" i="3"/>
  <c r="Q605" i="3"/>
  <c r="H605" i="3"/>
  <c r="E605" i="3"/>
  <c r="R604" i="3"/>
  <c r="Q604" i="3"/>
  <c r="H604" i="3"/>
  <c r="E604" i="3"/>
  <c r="V604" i="3" s="1"/>
  <c r="R569" i="3"/>
  <c r="Q569" i="3"/>
  <c r="H569" i="3"/>
  <c r="E569" i="3"/>
  <c r="V569" i="3" s="1"/>
  <c r="R568" i="3"/>
  <c r="Q568" i="3"/>
  <c r="H568" i="3"/>
  <c r="E568" i="3"/>
  <c r="V568" i="3" s="1"/>
  <c r="R567" i="3"/>
  <c r="Q567" i="3"/>
  <c r="H567" i="3"/>
  <c r="E567" i="3"/>
  <c r="V567" i="3" s="1"/>
  <c r="R566" i="3"/>
  <c r="Q566" i="3"/>
  <c r="H566" i="3"/>
  <c r="E566" i="3"/>
  <c r="V566" i="3" s="1"/>
  <c r="R595" i="3"/>
  <c r="Q595" i="3"/>
  <c r="H595" i="3"/>
  <c r="E595" i="3"/>
  <c r="V595" i="3" s="1"/>
  <c r="R594" i="3"/>
  <c r="Q594" i="3"/>
  <c r="H594" i="3"/>
  <c r="E594" i="3"/>
  <c r="V594" i="3" s="1"/>
  <c r="R593" i="3"/>
  <c r="Q593" i="3"/>
  <c r="H593" i="3"/>
  <c r="E593" i="3"/>
  <c r="V593" i="3" s="1"/>
  <c r="R592" i="3"/>
  <c r="Q592" i="3"/>
  <c r="H592" i="3"/>
  <c r="E592" i="3"/>
  <c r="V592" i="3" s="1"/>
  <c r="R655" i="3"/>
  <c r="Q655" i="3"/>
  <c r="H655" i="3"/>
  <c r="E655" i="3"/>
  <c r="V655" i="3" s="1"/>
  <c r="R654" i="3"/>
  <c r="Q654" i="3"/>
  <c r="H654" i="3"/>
  <c r="E654" i="3"/>
  <c r="V654" i="3" s="1"/>
  <c r="R539" i="3"/>
  <c r="Q539" i="3"/>
  <c r="H539" i="3"/>
  <c r="E539" i="3"/>
  <c r="V539" i="3" s="1"/>
  <c r="U589" i="3"/>
  <c r="R588" i="3"/>
  <c r="Q588" i="3"/>
  <c r="H588" i="3"/>
  <c r="E588" i="3"/>
  <c r="V588" i="3" s="1"/>
  <c r="R467" i="3"/>
  <c r="Q467" i="3"/>
  <c r="H467" i="3"/>
  <c r="E467" i="3"/>
  <c r="V467" i="3" s="1"/>
  <c r="R466" i="3"/>
  <c r="Q466" i="3"/>
  <c r="H466" i="3"/>
  <c r="E466" i="3"/>
  <c r="V466" i="3" s="1"/>
  <c r="R465" i="3"/>
  <c r="Q465" i="3"/>
  <c r="H465" i="3"/>
  <c r="E465" i="3"/>
  <c r="V465" i="3" s="1"/>
  <c r="R464" i="3"/>
  <c r="Q464" i="3"/>
  <c r="H464" i="3"/>
  <c r="E464" i="3"/>
  <c r="V464" i="3" s="1"/>
  <c r="R463" i="3"/>
  <c r="Q463" i="3"/>
  <c r="H463" i="3"/>
  <c r="E463" i="3"/>
  <c r="V463" i="3" s="1"/>
  <c r="R462" i="3"/>
  <c r="Q462" i="3"/>
  <c r="H462" i="3"/>
  <c r="E462" i="3"/>
  <c r="V462" i="3" s="1"/>
  <c r="R580" i="3"/>
  <c r="Q580" i="3"/>
  <c r="H580" i="3"/>
  <c r="E580" i="3"/>
  <c r="V580" i="3" s="1"/>
  <c r="R579" i="3"/>
  <c r="Q579" i="3"/>
  <c r="H579" i="3"/>
  <c r="E579" i="3"/>
  <c r="V579" i="3" s="1"/>
  <c r="R578" i="3"/>
  <c r="Q578" i="3"/>
  <c r="H578" i="3"/>
  <c r="E578" i="3"/>
  <c r="V578" i="3" s="1"/>
  <c r="R577" i="3"/>
  <c r="Q577" i="3"/>
  <c r="H577" i="3"/>
  <c r="E577" i="3"/>
  <c r="V577" i="3" s="1"/>
  <c r="R576" i="3"/>
  <c r="Q576" i="3"/>
  <c r="H576" i="3"/>
  <c r="E576" i="3"/>
  <c r="V576" i="3" s="1"/>
  <c r="R575" i="3"/>
  <c r="Q575" i="3"/>
  <c r="H575" i="3"/>
  <c r="E575" i="3"/>
  <c r="V575" i="3" s="1"/>
  <c r="U572" i="3"/>
  <c r="R571" i="3"/>
  <c r="Q571" i="3"/>
  <c r="H571" i="3"/>
  <c r="E571" i="3"/>
  <c r="R570" i="3"/>
  <c r="Q570" i="3"/>
  <c r="H570" i="3"/>
  <c r="E570" i="3"/>
  <c r="V570" i="3" s="1"/>
  <c r="R628" i="3"/>
  <c r="Q628" i="3"/>
  <c r="H628" i="3"/>
  <c r="E628" i="3"/>
  <c r="V628" i="3" s="1"/>
  <c r="R627" i="3"/>
  <c r="Q627" i="3"/>
  <c r="H627" i="3"/>
  <c r="E627" i="3"/>
  <c r="V627" i="3" s="1"/>
  <c r="R626" i="3"/>
  <c r="Q626" i="3"/>
  <c r="H626" i="3"/>
  <c r="E626" i="3"/>
  <c r="V626" i="3" s="1"/>
  <c r="R625" i="3"/>
  <c r="Q625" i="3"/>
  <c r="H625" i="3"/>
  <c r="E625" i="3"/>
  <c r="V625" i="3" s="1"/>
  <c r="R624" i="3"/>
  <c r="Q624" i="3"/>
  <c r="H624" i="3"/>
  <c r="E624" i="3"/>
  <c r="V624" i="3" s="1"/>
  <c r="R582" i="3"/>
  <c r="Q582" i="3"/>
  <c r="H582" i="3"/>
  <c r="E582" i="3"/>
  <c r="V582" i="3" s="1"/>
  <c r="R581" i="3"/>
  <c r="Q581" i="3"/>
  <c r="H581" i="3"/>
  <c r="E581" i="3"/>
  <c r="V581" i="3" s="1"/>
  <c r="R653" i="3"/>
  <c r="Q653" i="3"/>
  <c r="H653" i="3"/>
  <c r="E653" i="3"/>
  <c r="V653" i="3" s="1"/>
  <c r="R652" i="3"/>
  <c r="Q652" i="3"/>
  <c r="H652" i="3"/>
  <c r="E652" i="3"/>
  <c r="V652" i="3" s="1"/>
  <c r="R565" i="3"/>
  <c r="Q565" i="3"/>
  <c r="H565" i="3"/>
  <c r="E565" i="3"/>
  <c r="V565" i="3" s="1"/>
  <c r="R564" i="3"/>
  <c r="Q564" i="3"/>
  <c r="H564" i="3"/>
  <c r="E564" i="3"/>
  <c r="V564" i="3" s="1"/>
  <c r="R563" i="3"/>
  <c r="Q563" i="3"/>
  <c r="H563" i="3"/>
  <c r="E563" i="3"/>
  <c r="V563" i="3" s="1"/>
  <c r="U560" i="3"/>
  <c r="R559" i="3"/>
  <c r="Q559" i="3"/>
  <c r="H559" i="3"/>
  <c r="E559" i="3"/>
  <c r="V559" i="3" s="1"/>
  <c r="R558" i="3"/>
  <c r="Q558" i="3"/>
  <c r="H558" i="3"/>
  <c r="E558" i="3"/>
  <c r="V558" i="3" s="1"/>
  <c r="R557" i="3"/>
  <c r="Q557" i="3"/>
  <c r="H557" i="3"/>
  <c r="E557" i="3"/>
  <c r="R556" i="3"/>
  <c r="Q556" i="3"/>
  <c r="H556" i="3"/>
  <c r="E556" i="3"/>
  <c r="V556" i="3" s="1"/>
  <c r="R555" i="3"/>
  <c r="Q555" i="3"/>
  <c r="H555" i="3"/>
  <c r="E555" i="3"/>
  <c r="V555" i="3" s="1"/>
  <c r="R554" i="3"/>
  <c r="Q554" i="3"/>
  <c r="H554" i="3"/>
  <c r="E554" i="3"/>
  <c r="V554" i="3" s="1"/>
  <c r="R509" i="3"/>
  <c r="Q509" i="3"/>
  <c r="H509" i="3"/>
  <c r="E509" i="3"/>
  <c r="V509" i="3" s="1"/>
  <c r="R508" i="3"/>
  <c r="Q508" i="3"/>
  <c r="H508" i="3"/>
  <c r="E508" i="3"/>
  <c r="V508" i="3" s="1"/>
  <c r="R552" i="3"/>
  <c r="Q552" i="3"/>
  <c r="H552" i="3"/>
  <c r="E552" i="3"/>
  <c r="V552" i="3" s="1"/>
  <c r="R551" i="3"/>
  <c r="Q551" i="3"/>
  <c r="H551" i="3"/>
  <c r="E551" i="3"/>
  <c r="V551" i="3" s="1"/>
  <c r="R550" i="3"/>
  <c r="Q550" i="3"/>
  <c r="H550" i="3"/>
  <c r="E550" i="3"/>
  <c r="V550" i="3" s="1"/>
  <c r="R549" i="3"/>
  <c r="Q549" i="3"/>
  <c r="H549" i="3"/>
  <c r="E549" i="3"/>
  <c r="V549" i="3" s="1"/>
  <c r="U546" i="3"/>
  <c r="R545" i="3"/>
  <c r="Q545" i="3"/>
  <c r="H545" i="3"/>
  <c r="E545" i="3"/>
  <c r="V545" i="3" s="1"/>
  <c r="R544" i="3"/>
  <c r="Q544" i="3"/>
  <c r="H544" i="3"/>
  <c r="E544" i="3"/>
  <c r="V544" i="3" s="1"/>
  <c r="R543" i="3"/>
  <c r="Q543" i="3"/>
  <c r="H543" i="3"/>
  <c r="E543" i="3"/>
  <c r="V543" i="3" s="1"/>
  <c r="R542" i="3"/>
  <c r="Q542" i="3"/>
  <c r="H542" i="3"/>
  <c r="E542" i="3"/>
  <c r="V542" i="3" s="1"/>
  <c r="R541" i="3"/>
  <c r="Q541" i="3"/>
  <c r="H541" i="3"/>
  <c r="E541" i="3"/>
  <c r="V541" i="3" s="1"/>
  <c r="R540" i="3"/>
  <c r="Q540" i="3"/>
  <c r="H540" i="3"/>
  <c r="E540" i="3"/>
  <c r="V540" i="3" s="1"/>
  <c r="R597" i="3"/>
  <c r="Q597" i="3"/>
  <c r="H597" i="3"/>
  <c r="E597" i="3"/>
  <c r="V597" i="3" s="1"/>
  <c r="R596" i="3"/>
  <c r="Q596" i="3"/>
  <c r="H596" i="3"/>
  <c r="E596" i="3"/>
  <c r="V596" i="3" s="1"/>
  <c r="R538" i="3"/>
  <c r="Q538" i="3"/>
  <c r="H538" i="3"/>
  <c r="E538" i="3"/>
  <c r="V538" i="3" s="1"/>
  <c r="R537" i="3"/>
  <c r="Q537" i="3"/>
  <c r="H537" i="3"/>
  <c r="E537" i="3"/>
  <c r="V537" i="3" s="1"/>
  <c r="U534" i="3"/>
  <c r="R533" i="3"/>
  <c r="Q533" i="3"/>
  <c r="H533" i="3"/>
  <c r="E533" i="3"/>
  <c r="V533" i="3" s="1"/>
  <c r="R532" i="3"/>
  <c r="Q532" i="3"/>
  <c r="H532" i="3"/>
  <c r="E532" i="3"/>
  <c r="V532" i="3" s="1"/>
  <c r="R531" i="3"/>
  <c r="Q531" i="3"/>
  <c r="H531" i="3"/>
  <c r="E531" i="3"/>
  <c r="V531" i="3" s="1"/>
  <c r="R530" i="3"/>
  <c r="Q530" i="3"/>
  <c r="H530" i="3"/>
  <c r="E530" i="3"/>
  <c r="V530" i="3" s="1"/>
  <c r="R529" i="3"/>
  <c r="Q529" i="3"/>
  <c r="H529" i="3"/>
  <c r="E529" i="3"/>
  <c r="V529" i="3" s="1"/>
  <c r="R528" i="3"/>
  <c r="Q528" i="3"/>
  <c r="H528" i="3"/>
  <c r="E528" i="3"/>
  <c r="V528" i="3" s="1"/>
  <c r="W528" i="3" s="1"/>
  <c r="R527" i="3"/>
  <c r="Q527" i="3"/>
  <c r="H527" i="3"/>
  <c r="E527" i="3"/>
  <c r="V527" i="3" s="1"/>
  <c r="R526" i="3"/>
  <c r="Q526" i="3"/>
  <c r="H526" i="3"/>
  <c r="E526" i="3"/>
  <c r="V526" i="3" s="1"/>
  <c r="R525" i="3"/>
  <c r="Q525" i="3"/>
  <c r="H525" i="3"/>
  <c r="E525" i="3"/>
  <c r="V525" i="3" s="1"/>
  <c r="R524" i="3"/>
  <c r="Q524" i="3"/>
  <c r="H524" i="3"/>
  <c r="E524" i="3"/>
  <c r="R523" i="3"/>
  <c r="Q523" i="3"/>
  <c r="H523" i="3"/>
  <c r="E523" i="3"/>
  <c r="V523" i="3" s="1"/>
  <c r="R522" i="3"/>
  <c r="Q522" i="3"/>
  <c r="H522" i="3"/>
  <c r="E522" i="3"/>
  <c r="V522" i="3" s="1"/>
  <c r="U519" i="3"/>
  <c r="R518" i="3"/>
  <c r="Q518" i="3"/>
  <c r="H518" i="3"/>
  <c r="E518" i="3"/>
  <c r="V518" i="3" s="1"/>
  <c r="R517" i="3"/>
  <c r="Q517" i="3"/>
  <c r="H517" i="3"/>
  <c r="E517" i="3"/>
  <c r="V517" i="3" s="1"/>
  <c r="R516" i="3"/>
  <c r="Q516" i="3"/>
  <c r="H516" i="3"/>
  <c r="E516" i="3"/>
  <c r="V516" i="3" s="1"/>
  <c r="R515" i="3"/>
  <c r="Q515" i="3"/>
  <c r="H515" i="3"/>
  <c r="E515" i="3"/>
  <c r="V515" i="3" s="1"/>
  <c r="R514" i="3"/>
  <c r="Q514" i="3"/>
  <c r="H514" i="3"/>
  <c r="E514" i="3"/>
  <c r="V514" i="3" s="1"/>
  <c r="R513" i="3"/>
  <c r="Q513" i="3"/>
  <c r="H513" i="3"/>
  <c r="E513" i="3"/>
  <c r="V513" i="3" s="1"/>
  <c r="R512" i="3"/>
  <c r="Q512" i="3"/>
  <c r="H512" i="3"/>
  <c r="E512" i="3"/>
  <c r="V512" i="3" s="1"/>
  <c r="R511" i="3"/>
  <c r="Q511" i="3"/>
  <c r="H511" i="3"/>
  <c r="E511" i="3"/>
  <c r="V511" i="3" s="1"/>
  <c r="R510" i="3"/>
  <c r="Q510" i="3"/>
  <c r="H510" i="3"/>
  <c r="E510" i="3"/>
  <c r="V510" i="3" s="1"/>
  <c r="R553" i="3"/>
  <c r="Q553" i="3"/>
  <c r="H553" i="3"/>
  <c r="E553" i="3"/>
  <c r="R507" i="3"/>
  <c r="Q507" i="3"/>
  <c r="H507" i="3"/>
  <c r="E507" i="3"/>
  <c r="V507" i="3" s="1"/>
  <c r="R506" i="3"/>
  <c r="Q506" i="3"/>
  <c r="H506" i="3"/>
  <c r="E506" i="3"/>
  <c r="V506" i="3" s="1"/>
  <c r="R505" i="3"/>
  <c r="Q505" i="3"/>
  <c r="H505" i="3"/>
  <c r="E505" i="3"/>
  <c r="V505" i="3" s="1"/>
  <c r="U502" i="3"/>
  <c r="R501" i="3"/>
  <c r="Q501" i="3"/>
  <c r="H501" i="3"/>
  <c r="E501" i="3"/>
  <c r="V501" i="3" s="1"/>
  <c r="R500" i="3"/>
  <c r="Q500" i="3"/>
  <c r="H500" i="3"/>
  <c r="E500" i="3"/>
  <c r="V500" i="3" s="1"/>
  <c r="R499" i="3"/>
  <c r="Q499" i="3"/>
  <c r="H499" i="3"/>
  <c r="E499" i="3"/>
  <c r="V499" i="3" s="1"/>
  <c r="R498" i="3"/>
  <c r="Q498" i="3"/>
  <c r="M498" i="3"/>
  <c r="P497" i="3" s="1"/>
  <c r="H498" i="3"/>
  <c r="E498" i="3"/>
  <c r="V498" i="3" s="1"/>
  <c r="R497" i="3"/>
  <c r="Q497" i="3"/>
  <c r="H497" i="3"/>
  <c r="E497" i="3"/>
  <c r="V497" i="3" s="1"/>
  <c r="R496" i="3"/>
  <c r="Q496" i="3"/>
  <c r="H496" i="3"/>
  <c r="E496" i="3"/>
  <c r="V496" i="3" s="1"/>
  <c r="R495" i="3"/>
  <c r="Q495" i="3"/>
  <c r="H495" i="3"/>
  <c r="E495" i="3"/>
  <c r="V495" i="3" s="1"/>
  <c r="R494" i="3"/>
  <c r="Q494" i="3"/>
  <c r="H494" i="3"/>
  <c r="E494" i="3"/>
  <c r="V494" i="3" s="1"/>
  <c r="R493" i="3"/>
  <c r="Q493" i="3"/>
  <c r="H493" i="3"/>
  <c r="E493" i="3"/>
  <c r="V493" i="3" s="1"/>
  <c r="R492" i="3"/>
  <c r="Q492" i="3"/>
  <c r="H492" i="3"/>
  <c r="E492" i="3"/>
  <c r="V492" i="3" s="1"/>
  <c r="R491" i="3"/>
  <c r="Q491" i="3"/>
  <c r="H491" i="3"/>
  <c r="E491" i="3"/>
  <c r="V491" i="3" s="1"/>
  <c r="U488" i="3"/>
  <c r="R487" i="3"/>
  <c r="Q487" i="3"/>
  <c r="H487" i="3"/>
  <c r="E487" i="3"/>
  <c r="V487" i="3" s="1"/>
  <c r="R486" i="3"/>
  <c r="Q486" i="3"/>
  <c r="H486" i="3"/>
  <c r="E486" i="3"/>
  <c r="V486" i="3" s="1"/>
  <c r="R485" i="3"/>
  <c r="Q485" i="3"/>
  <c r="H485" i="3"/>
  <c r="E485" i="3"/>
  <c r="R484" i="3"/>
  <c r="Q484" i="3"/>
  <c r="H484" i="3"/>
  <c r="E484" i="3"/>
  <c r="V484" i="3" s="1"/>
  <c r="R623" i="3"/>
  <c r="Q623" i="3"/>
  <c r="H623" i="3"/>
  <c r="E623" i="3"/>
  <c r="V623" i="3" s="1"/>
  <c r="R622" i="3"/>
  <c r="Q622" i="3"/>
  <c r="H622" i="3"/>
  <c r="E622" i="3"/>
  <c r="R619" i="3"/>
  <c r="Q619" i="3"/>
  <c r="H619" i="3"/>
  <c r="E619" i="3"/>
  <c r="V619" i="3" s="1"/>
  <c r="R618" i="3"/>
  <c r="Q618" i="3"/>
  <c r="H618" i="3"/>
  <c r="E618" i="3"/>
  <c r="V618" i="3" s="1"/>
  <c r="R617" i="3"/>
  <c r="Q617" i="3"/>
  <c r="H617" i="3"/>
  <c r="E617" i="3"/>
  <c r="V617" i="3" s="1"/>
  <c r="R475" i="3"/>
  <c r="Q475" i="3"/>
  <c r="H475" i="3"/>
  <c r="E475" i="3"/>
  <c r="V475" i="3" s="1"/>
  <c r="U472" i="3"/>
  <c r="R471" i="3"/>
  <c r="Q471" i="3"/>
  <c r="H471" i="3"/>
  <c r="E471" i="3"/>
  <c r="V471" i="3" s="1"/>
  <c r="R470" i="3"/>
  <c r="Q470" i="3"/>
  <c r="H470" i="3"/>
  <c r="E470" i="3"/>
  <c r="R469" i="3"/>
  <c r="Q469" i="3"/>
  <c r="H469" i="3"/>
  <c r="E469" i="3"/>
  <c r="V469" i="3" s="1"/>
  <c r="R468" i="3"/>
  <c r="Q468" i="3"/>
  <c r="H468" i="3"/>
  <c r="E468" i="3"/>
  <c r="R587" i="3"/>
  <c r="Q587" i="3"/>
  <c r="H587" i="3"/>
  <c r="E587" i="3"/>
  <c r="V587" i="3" s="1"/>
  <c r="R586" i="3"/>
  <c r="Q586" i="3"/>
  <c r="H586" i="3"/>
  <c r="E586" i="3"/>
  <c r="V586" i="3" s="1"/>
  <c r="R585" i="3"/>
  <c r="Q585" i="3"/>
  <c r="H585" i="3"/>
  <c r="E585" i="3"/>
  <c r="V585" i="3" s="1"/>
  <c r="R584" i="3"/>
  <c r="Q584" i="3"/>
  <c r="H584" i="3"/>
  <c r="E584" i="3"/>
  <c r="V584" i="3" s="1"/>
  <c r="R583" i="3"/>
  <c r="Q583" i="3"/>
  <c r="H583" i="3"/>
  <c r="E583" i="3"/>
  <c r="V583" i="3" s="1"/>
  <c r="R483" i="3"/>
  <c r="Q483" i="3"/>
  <c r="H483" i="3"/>
  <c r="E483" i="3"/>
  <c r="V483" i="3" s="1"/>
  <c r="R461" i="3"/>
  <c r="Q461" i="3"/>
  <c r="H461" i="3"/>
  <c r="E461" i="3"/>
  <c r="V461" i="3" s="1"/>
  <c r="R460" i="3"/>
  <c r="Q460" i="3"/>
  <c r="H460" i="3"/>
  <c r="E460" i="3"/>
  <c r="V460" i="3" s="1"/>
  <c r="R459" i="3"/>
  <c r="Q459" i="3"/>
  <c r="H459" i="3"/>
  <c r="E459" i="3"/>
  <c r="V459" i="3" s="1"/>
  <c r="R458" i="3"/>
  <c r="Q458" i="3"/>
  <c r="H458" i="3"/>
  <c r="E458" i="3"/>
  <c r="V458" i="3" s="1"/>
  <c r="R457" i="3"/>
  <c r="Q457" i="3"/>
  <c r="H457" i="3"/>
  <c r="E457" i="3"/>
  <c r="V457" i="3" s="1"/>
  <c r="R456" i="3"/>
  <c r="Q456" i="3"/>
  <c r="H456" i="3"/>
  <c r="E456" i="3"/>
  <c r="V456" i="3" s="1"/>
  <c r="R455" i="3"/>
  <c r="Q455" i="3"/>
  <c r="H455" i="3"/>
  <c r="E455" i="3"/>
  <c r="V455" i="3" s="1"/>
  <c r="R454" i="3"/>
  <c r="Q454" i="3"/>
  <c r="H454" i="3"/>
  <c r="E454" i="3"/>
  <c r="V454" i="3" s="1"/>
  <c r="U451" i="3"/>
  <c r="R450" i="3"/>
  <c r="Q450" i="3"/>
  <c r="H450" i="3"/>
  <c r="E450" i="3"/>
  <c r="R449" i="3"/>
  <c r="Q449" i="3"/>
  <c r="H449" i="3"/>
  <c r="E449" i="3"/>
  <c r="R448" i="3"/>
  <c r="Q448" i="3"/>
  <c r="H448" i="3"/>
  <c r="E448" i="3"/>
  <c r="V448" i="3" s="1"/>
  <c r="R447" i="3"/>
  <c r="Q447" i="3"/>
  <c r="H447" i="3"/>
  <c r="E447" i="3"/>
  <c r="V447" i="3" s="1"/>
  <c r="R446" i="3"/>
  <c r="Q446" i="3"/>
  <c r="H446" i="3"/>
  <c r="E446" i="3"/>
  <c r="V446" i="3" s="1"/>
  <c r="R445" i="3"/>
  <c r="Q445" i="3"/>
  <c r="H445" i="3"/>
  <c r="E445" i="3"/>
  <c r="V445" i="3" s="1"/>
  <c r="W445" i="3" s="1"/>
  <c r="R444" i="3"/>
  <c r="Q444" i="3"/>
  <c r="M444" i="3"/>
  <c r="P443" i="3" s="1"/>
  <c r="H444" i="3"/>
  <c r="E444" i="3"/>
  <c r="V444" i="3" s="1"/>
  <c r="R443" i="3"/>
  <c r="Q443" i="3"/>
  <c r="H443" i="3"/>
  <c r="E443" i="3"/>
  <c r="V443" i="3" s="1"/>
  <c r="R442" i="3"/>
  <c r="Q442" i="3"/>
  <c r="H442" i="3"/>
  <c r="E442" i="3"/>
  <c r="V442" i="3" s="1"/>
  <c r="U439" i="3"/>
  <c r="R438" i="3"/>
  <c r="Q438" i="3"/>
  <c r="H438" i="3"/>
  <c r="E438" i="3"/>
  <c r="R437" i="3"/>
  <c r="Q437" i="3"/>
  <c r="H437" i="3"/>
  <c r="E437" i="3"/>
  <c r="V437" i="3" s="1"/>
  <c r="R436" i="3"/>
  <c r="Q436" i="3"/>
  <c r="O436" i="3"/>
  <c r="P436" i="3" s="1"/>
  <c r="M436" i="3"/>
  <c r="P435" i="3" s="1"/>
  <c r="H436" i="3"/>
  <c r="E436" i="3"/>
  <c r="V436" i="3" s="1"/>
  <c r="R435" i="3"/>
  <c r="Q435" i="3"/>
  <c r="H435" i="3"/>
  <c r="E435" i="3"/>
  <c r="V435" i="3" s="1"/>
  <c r="R434" i="3"/>
  <c r="Q434" i="3"/>
  <c r="H434" i="3"/>
  <c r="E434" i="3"/>
  <c r="V434" i="3" s="1"/>
  <c r="R433" i="3"/>
  <c r="Q433" i="3"/>
  <c r="H433" i="3"/>
  <c r="E433" i="3"/>
  <c r="V433" i="3" s="1"/>
  <c r="R432" i="3"/>
  <c r="Q432" i="3"/>
  <c r="H432" i="3"/>
  <c r="E432" i="3"/>
  <c r="V432" i="3" s="1"/>
  <c r="R431" i="3"/>
  <c r="Q431" i="3"/>
  <c r="H431" i="3"/>
  <c r="E431" i="3"/>
  <c r="V431" i="3" s="1"/>
  <c r="R430" i="3"/>
  <c r="Q430" i="3"/>
  <c r="H430" i="3"/>
  <c r="E430" i="3"/>
  <c r="V430" i="3" s="1"/>
  <c r="U427" i="3"/>
  <c r="R426" i="3"/>
  <c r="Q426" i="3"/>
  <c r="H426" i="3"/>
  <c r="E426" i="3"/>
  <c r="V426" i="3" s="1"/>
  <c r="R425" i="3"/>
  <c r="Q425" i="3"/>
  <c r="H425" i="3"/>
  <c r="E425" i="3"/>
  <c r="V425" i="3" s="1"/>
  <c r="R424" i="3"/>
  <c r="Q424" i="3"/>
  <c r="H424" i="3"/>
  <c r="E424" i="3"/>
  <c r="V424" i="3" s="1"/>
  <c r="R423" i="3"/>
  <c r="Q423" i="3"/>
  <c r="H423" i="3"/>
  <c r="E423" i="3"/>
  <c r="V423" i="3" s="1"/>
  <c r="R422" i="3"/>
  <c r="Q422" i="3"/>
  <c r="H422" i="3"/>
  <c r="E422" i="3"/>
  <c r="V422" i="3" s="1"/>
  <c r="R421" i="3"/>
  <c r="Q421" i="3"/>
  <c r="H421" i="3"/>
  <c r="E421" i="3"/>
  <c r="V421" i="3" s="1"/>
  <c r="R420" i="3"/>
  <c r="Q420" i="3"/>
  <c r="H420" i="3"/>
  <c r="E420" i="3"/>
  <c r="V420" i="3" s="1"/>
  <c r="R419" i="3"/>
  <c r="Q419" i="3"/>
  <c r="H419" i="3"/>
  <c r="E419" i="3"/>
  <c r="V419" i="3" s="1"/>
  <c r="R418" i="3"/>
  <c r="Q418" i="3"/>
  <c r="H418" i="3"/>
  <c r="E418" i="3"/>
  <c r="V418" i="3" s="1"/>
  <c r="R417" i="3"/>
  <c r="Q417" i="3"/>
  <c r="H417" i="3"/>
  <c r="E417" i="3"/>
  <c r="V417" i="3" s="1"/>
  <c r="P598" i="1"/>
  <c r="P597" i="1"/>
  <c r="P596" i="1"/>
  <c r="P595" i="1"/>
  <c r="P594" i="1"/>
  <c r="P592" i="1"/>
  <c r="P503" i="1"/>
  <c r="P593" i="1"/>
  <c r="P591" i="1"/>
  <c r="R277" i="3"/>
  <c r="Q277" i="3"/>
  <c r="H277" i="3"/>
  <c r="E277" i="3"/>
  <c r="V277" i="3" s="1"/>
  <c r="R362" i="3"/>
  <c r="Q362" i="3"/>
  <c r="H362" i="3"/>
  <c r="E362" i="3"/>
  <c r="V362" i="3" s="1"/>
  <c r="R260" i="3"/>
  <c r="Q260" i="3"/>
  <c r="H260" i="3"/>
  <c r="E260" i="3"/>
  <c r="V260" i="3" s="1"/>
  <c r="R257" i="3"/>
  <c r="Q257" i="3"/>
  <c r="H257" i="3"/>
  <c r="E257" i="3"/>
  <c r="V257" i="3" s="1"/>
  <c r="R209" i="3"/>
  <c r="Q209" i="3"/>
  <c r="H209" i="3"/>
  <c r="E209" i="3"/>
  <c r="V209" i="3" s="1"/>
  <c r="R135" i="3"/>
  <c r="Q135" i="3"/>
  <c r="O135" i="3"/>
  <c r="P135" i="3" s="1"/>
  <c r="M135" i="3"/>
  <c r="P134" i="3" s="1"/>
  <c r="H135" i="3"/>
  <c r="E135" i="3"/>
  <c r="V135" i="3" s="1"/>
  <c r="R141" i="1"/>
  <c r="Q141" i="1"/>
  <c r="O141" i="1"/>
  <c r="P141" i="1" s="1"/>
  <c r="M141" i="1"/>
  <c r="P140" i="1" s="1"/>
  <c r="H141" i="1"/>
  <c r="E141" i="1"/>
  <c r="V141" i="1" s="1"/>
  <c r="R378" i="3"/>
  <c r="Q378" i="3"/>
  <c r="H378" i="3"/>
  <c r="E378" i="3"/>
  <c r="V378" i="3" s="1"/>
  <c r="R406" i="3"/>
  <c r="Q406" i="3"/>
  <c r="M406" i="3"/>
  <c r="P405" i="3" s="1"/>
  <c r="H406" i="3"/>
  <c r="E406" i="3"/>
  <c r="V406" i="3" s="1"/>
  <c r="R240" i="3"/>
  <c r="Q240" i="3"/>
  <c r="H240" i="3"/>
  <c r="E240" i="3"/>
  <c r="V240" i="3" s="1"/>
  <c r="Q121" i="3"/>
  <c r="R121" i="3"/>
  <c r="H121" i="3"/>
  <c r="E121" i="3"/>
  <c r="V121" i="3" s="1"/>
  <c r="W121" i="3" s="1"/>
  <c r="A671" i="3"/>
  <c r="A672" i="3"/>
  <c r="H6" i="6"/>
  <c r="H5" i="6"/>
  <c r="H4" i="6"/>
  <c r="H3" i="6"/>
  <c r="C6" i="6"/>
  <c r="C5" i="6"/>
  <c r="U414" i="3"/>
  <c r="R413" i="3"/>
  <c r="Q413" i="3"/>
  <c r="H413" i="3"/>
  <c r="E413" i="3"/>
  <c r="V413" i="3" s="1"/>
  <c r="R412" i="3"/>
  <c r="Q412" i="3"/>
  <c r="H412" i="3"/>
  <c r="E412" i="3"/>
  <c r="V412" i="3" s="1"/>
  <c r="R411" i="3"/>
  <c r="Q411" i="3"/>
  <c r="M411" i="3"/>
  <c r="P410" i="3" s="1"/>
  <c r="H411" i="3"/>
  <c r="E411" i="3"/>
  <c r="V411" i="3" s="1"/>
  <c r="R410" i="3"/>
  <c r="Q410" i="3"/>
  <c r="H410" i="3"/>
  <c r="E410" i="3"/>
  <c r="V410" i="3" s="1"/>
  <c r="R409" i="3"/>
  <c r="Q409" i="3"/>
  <c r="H409" i="3"/>
  <c r="E409" i="3"/>
  <c r="V409" i="3" s="1"/>
  <c r="R276" i="3"/>
  <c r="Q276" i="3"/>
  <c r="H276" i="3"/>
  <c r="E276" i="3"/>
  <c r="V276" i="3" s="1"/>
  <c r="R275" i="3"/>
  <c r="Q275" i="3"/>
  <c r="H275" i="3"/>
  <c r="E275" i="3"/>
  <c r="V275" i="3" s="1"/>
  <c r="R270" i="3"/>
  <c r="Q270" i="3"/>
  <c r="H270" i="3"/>
  <c r="E270" i="3"/>
  <c r="V270" i="3" s="1"/>
  <c r="R396" i="3"/>
  <c r="Q396" i="3"/>
  <c r="H396" i="3"/>
  <c r="E396" i="3"/>
  <c r="V396" i="3" s="1"/>
  <c r="R395" i="3"/>
  <c r="Q395" i="3"/>
  <c r="H395" i="3"/>
  <c r="E395" i="3"/>
  <c r="V395" i="3" s="1"/>
  <c r="U392" i="3"/>
  <c r="R391" i="3"/>
  <c r="Q391" i="3"/>
  <c r="H391" i="3"/>
  <c r="E391" i="3"/>
  <c r="V391" i="3" s="1"/>
  <c r="R390" i="3"/>
  <c r="Q390" i="3"/>
  <c r="M390" i="3"/>
  <c r="P389" i="3" s="1"/>
  <c r="H390" i="3"/>
  <c r="E390" i="3"/>
  <c r="V390" i="3" s="1"/>
  <c r="R389" i="3"/>
  <c r="Q389" i="3"/>
  <c r="H389" i="3"/>
  <c r="E389" i="3"/>
  <c r="V389" i="3" s="1"/>
  <c r="R388" i="3"/>
  <c r="Q388" i="3"/>
  <c r="H388" i="3"/>
  <c r="E388" i="3"/>
  <c r="V388" i="3" s="1"/>
  <c r="R387" i="3"/>
  <c r="Q387" i="3"/>
  <c r="M387" i="3"/>
  <c r="P386" i="3" s="1"/>
  <c r="H387" i="3"/>
  <c r="E387" i="3"/>
  <c r="V387" i="3" s="1"/>
  <c r="R386" i="3"/>
  <c r="Q386" i="3"/>
  <c r="H386" i="3"/>
  <c r="E386" i="3"/>
  <c r="V386" i="3" s="1"/>
  <c r="R384" i="3"/>
  <c r="Q384" i="3"/>
  <c r="H384" i="3"/>
  <c r="E384" i="3"/>
  <c r="V384" i="3" s="1"/>
  <c r="R405" i="3"/>
  <c r="Q405" i="3"/>
  <c r="H405" i="3"/>
  <c r="E405" i="3"/>
  <c r="V405" i="3" s="1"/>
  <c r="R404" i="3"/>
  <c r="Q404" i="3"/>
  <c r="H404" i="3"/>
  <c r="E404" i="3"/>
  <c r="R375" i="3"/>
  <c r="Q375" i="3"/>
  <c r="H375" i="3"/>
  <c r="E375" i="3"/>
  <c r="V375" i="3" s="1"/>
  <c r="R374" i="3"/>
  <c r="Q374" i="3"/>
  <c r="H374" i="3"/>
  <c r="E374" i="3"/>
  <c r="V374" i="3" s="1"/>
  <c r="U371" i="3"/>
  <c r="R353" i="3"/>
  <c r="Q353" i="3"/>
  <c r="H353" i="3"/>
  <c r="E353" i="3"/>
  <c r="V353" i="3" s="1"/>
  <c r="R352" i="3"/>
  <c r="Q352" i="3"/>
  <c r="H352" i="3"/>
  <c r="E352" i="3"/>
  <c r="V352" i="3" s="1"/>
  <c r="R369" i="3"/>
  <c r="Q369" i="3"/>
  <c r="H369" i="3"/>
  <c r="E369" i="3"/>
  <c r="V369" i="3" s="1"/>
  <c r="R368" i="3"/>
  <c r="Q368" i="3"/>
  <c r="H368" i="3"/>
  <c r="E368" i="3"/>
  <c r="V368" i="3" s="1"/>
  <c r="R367" i="3"/>
  <c r="Q367" i="3"/>
  <c r="H367" i="3"/>
  <c r="E367" i="3"/>
  <c r="R366" i="3"/>
  <c r="Q366" i="3"/>
  <c r="H366" i="3"/>
  <c r="E366" i="3"/>
  <c r="V366" i="3" s="1"/>
  <c r="R365" i="3"/>
  <c r="Q365" i="3"/>
  <c r="H365" i="3"/>
  <c r="E365" i="3"/>
  <c r="V365" i="3" s="1"/>
  <c r="R363" i="3"/>
  <c r="Q363" i="3"/>
  <c r="H363" i="3"/>
  <c r="E363" i="3"/>
  <c r="V363" i="3" s="1"/>
  <c r="R267" i="3"/>
  <c r="Q267" i="3"/>
  <c r="H267" i="3"/>
  <c r="E267" i="3"/>
  <c r="V267" i="3" s="1"/>
  <c r="R266" i="3"/>
  <c r="Q266" i="3"/>
  <c r="H266" i="3"/>
  <c r="E266" i="3"/>
  <c r="V266" i="3" s="1"/>
  <c r="R358" i="3"/>
  <c r="Q358" i="3"/>
  <c r="H358" i="3"/>
  <c r="E358" i="3"/>
  <c r="V358" i="3" s="1"/>
  <c r="U354" i="3"/>
  <c r="R319" i="3"/>
  <c r="Q319" i="3"/>
  <c r="H319" i="3"/>
  <c r="E319" i="3"/>
  <c r="V319" i="3" s="1"/>
  <c r="R318" i="3"/>
  <c r="Q318" i="3"/>
  <c r="H318" i="3"/>
  <c r="E318" i="3"/>
  <c r="V318" i="3" s="1"/>
  <c r="R317" i="3"/>
  <c r="Q317" i="3"/>
  <c r="H317" i="3"/>
  <c r="E317" i="3"/>
  <c r="V317" i="3" s="1"/>
  <c r="R316" i="3"/>
  <c r="Q316" i="3"/>
  <c r="H316" i="3"/>
  <c r="E316" i="3"/>
  <c r="V316" i="3" s="1"/>
  <c r="R347" i="3"/>
  <c r="Q347" i="3"/>
  <c r="H347" i="3"/>
  <c r="E347" i="3"/>
  <c r="V347" i="3" s="1"/>
  <c r="R346" i="3"/>
  <c r="Q346" i="3"/>
  <c r="H346" i="3"/>
  <c r="E346" i="3"/>
  <c r="V346" i="3" s="1"/>
  <c r="R345" i="3"/>
  <c r="Q345" i="3"/>
  <c r="H345" i="3"/>
  <c r="E345" i="3"/>
  <c r="V345" i="3" s="1"/>
  <c r="R344" i="3"/>
  <c r="Q344" i="3"/>
  <c r="H344" i="3"/>
  <c r="E344" i="3"/>
  <c r="V344" i="3" s="1"/>
  <c r="R343" i="3"/>
  <c r="Q343" i="3"/>
  <c r="H343" i="3"/>
  <c r="E343" i="3"/>
  <c r="V343" i="3" s="1"/>
  <c r="R342" i="3"/>
  <c r="Q342" i="3"/>
  <c r="H342" i="3"/>
  <c r="E342" i="3"/>
  <c r="V342" i="3" s="1"/>
  <c r="U339" i="3"/>
  <c r="R217" i="3"/>
  <c r="Q217" i="3"/>
  <c r="H217" i="3"/>
  <c r="E217" i="3"/>
  <c r="V217" i="3" s="1"/>
  <c r="R216" i="3"/>
  <c r="Q216" i="3"/>
  <c r="H216" i="3"/>
  <c r="E216" i="3"/>
  <c r="V216" i="3" s="1"/>
  <c r="R335" i="3"/>
  <c r="Q335" i="3"/>
  <c r="H335" i="3"/>
  <c r="E335" i="3"/>
  <c r="V335" i="3" s="1"/>
  <c r="R334" i="3"/>
  <c r="Q334" i="3"/>
  <c r="H334" i="3"/>
  <c r="E334" i="3"/>
  <c r="V334" i="3" s="1"/>
  <c r="R333" i="3"/>
  <c r="Q333" i="3"/>
  <c r="H333" i="3"/>
  <c r="E333" i="3"/>
  <c r="V333" i="3" s="1"/>
  <c r="R332" i="3"/>
  <c r="Q332" i="3"/>
  <c r="H332" i="3"/>
  <c r="E332" i="3"/>
  <c r="V332" i="3" s="1"/>
  <c r="R402" i="3"/>
  <c r="Q402" i="3"/>
  <c r="H402" i="3"/>
  <c r="E402" i="3"/>
  <c r="R401" i="3"/>
  <c r="Q401" i="3"/>
  <c r="H401" i="3"/>
  <c r="E401" i="3"/>
  <c r="V401" i="3" s="1"/>
  <c r="R327" i="3"/>
  <c r="Q327" i="3"/>
  <c r="H327" i="3"/>
  <c r="E327" i="3"/>
  <c r="R326" i="3"/>
  <c r="Q326" i="3"/>
  <c r="H326" i="3"/>
  <c r="E326" i="3"/>
  <c r="V326" i="3" s="1"/>
  <c r="U322" i="3"/>
  <c r="R321" i="3"/>
  <c r="Q321" i="3"/>
  <c r="H321" i="3"/>
  <c r="E321" i="3"/>
  <c r="R351" i="3"/>
  <c r="Q351" i="3"/>
  <c r="H351" i="3"/>
  <c r="E351" i="3"/>
  <c r="V351" i="3" s="1"/>
  <c r="R350" i="3"/>
  <c r="Q350" i="3"/>
  <c r="H350" i="3"/>
  <c r="E350" i="3"/>
  <c r="V350" i="3" s="1"/>
  <c r="R349" i="3"/>
  <c r="Q349" i="3"/>
  <c r="H349" i="3"/>
  <c r="E349" i="3"/>
  <c r="V349" i="3" s="1"/>
  <c r="R348" i="3"/>
  <c r="Q348" i="3"/>
  <c r="H348" i="3"/>
  <c r="E348" i="3"/>
  <c r="R315" i="3"/>
  <c r="Q315" i="3"/>
  <c r="H315" i="3"/>
  <c r="E315" i="3"/>
  <c r="V315" i="3" s="1"/>
  <c r="R314" i="3"/>
  <c r="Q314" i="3"/>
  <c r="H314" i="3"/>
  <c r="E314" i="3"/>
  <c r="V314" i="3" s="1"/>
  <c r="R312" i="3"/>
  <c r="Q312" i="3"/>
  <c r="H312" i="3"/>
  <c r="E312" i="3"/>
  <c r="V312" i="3" s="1"/>
  <c r="R311" i="3"/>
  <c r="Q311" i="3"/>
  <c r="H311" i="3"/>
  <c r="E311" i="3"/>
  <c r="V311" i="3" s="1"/>
  <c r="R310" i="3"/>
  <c r="Q310" i="3"/>
  <c r="H310" i="3"/>
  <c r="E310" i="3"/>
  <c r="V310" i="3" s="1"/>
  <c r="R309" i="3"/>
  <c r="Q309" i="3"/>
  <c r="H309" i="3"/>
  <c r="E309" i="3"/>
  <c r="V309" i="3" s="1"/>
  <c r="R308" i="3"/>
  <c r="Q308" i="3"/>
  <c r="H308" i="3"/>
  <c r="E308" i="3"/>
  <c r="V308" i="3" s="1"/>
  <c r="U305" i="3"/>
  <c r="R304" i="3"/>
  <c r="Q304" i="3"/>
  <c r="H304" i="3"/>
  <c r="E304" i="3"/>
  <c r="V304" i="3" s="1"/>
  <c r="R303" i="3"/>
  <c r="Q303" i="3"/>
  <c r="H303" i="3"/>
  <c r="E303" i="3"/>
  <c r="V303" i="3" s="1"/>
  <c r="R302" i="3"/>
  <c r="Q302" i="3"/>
  <c r="H302" i="3"/>
  <c r="E302" i="3"/>
  <c r="R301" i="3"/>
  <c r="Q301" i="3"/>
  <c r="H301" i="3"/>
  <c r="E301" i="3"/>
  <c r="V301" i="3" s="1"/>
  <c r="R300" i="3"/>
  <c r="Q300" i="3"/>
  <c r="H300" i="3"/>
  <c r="E300" i="3"/>
  <c r="R299" i="3"/>
  <c r="Q299" i="3"/>
  <c r="H299" i="3"/>
  <c r="E299" i="3"/>
  <c r="V299" i="3" s="1"/>
  <c r="R298" i="3"/>
  <c r="Q298" i="3"/>
  <c r="H298" i="3"/>
  <c r="E298" i="3"/>
  <c r="R297" i="3"/>
  <c r="Q297" i="3"/>
  <c r="H297" i="3"/>
  <c r="E297" i="3"/>
  <c r="R296" i="3"/>
  <c r="Q296" i="3"/>
  <c r="H296" i="3"/>
  <c r="E296" i="3"/>
  <c r="V296" i="3" s="1"/>
  <c r="R97" i="3"/>
  <c r="Q97" i="3"/>
  <c r="H97" i="3"/>
  <c r="E97" i="3"/>
  <c r="V97" i="3" s="1"/>
  <c r="R96" i="3"/>
  <c r="Q96" i="3"/>
  <c r="H96" i="3"/>
  <c r="E96" i="3"/>
  <c r="V96" i="3" s="1"/>
  <c r="R293" i="3"/>
  <c r="Q293" i="3"/>
  <c r="H293" i="3"/>
  <c r="E293" i="3"/>
  <c r="R292" i="3"/>
  <c r="Q292" i="3"/>
  <c r="H292" i="3"/>
  <c r="E292" i="3"/>
  <c r="V292" i="3" s="1"/>
  <c r="R291" i="3"/>
  <c r="Q291" i="3"/>
  <c r="H291" i="3"/>
  <c r="E291" i="3"/>
  <c r="V291" i="3" s="1"/>
  <c r="U288" i="3"/>
  <c r="R287" i="3"/>
  <c r="Q287" i="3"/>
  <c r="M287" i="3"/>
  <c r="P286" i="3" s="1"/>
  <c r="H287" i="3"/>
  <c r="E287" i="3"/>
  <c r="V287" i="3" s="1"/>
  <c r="R286" i="3"/>
  <c r="Q286" i="3"/>
  <c r="H286" i="3"/>
  <c r="E286" i="3"/>
  <c r="V286" i="3" s="1"/>
  <c r="R285" i="3"/>
  <c r="Q285" i="3"/>
  <c r="H285" i="3"/>
  <c r="E285" i="3"/>
  <c r="R284" i="3"/>
  <c r="Q284" i="3"/>
  <c r="M284" i="3"/>
  <c r="P283" i="3" s="1"/>
  <c r="H284" i="3"/>
  <c r="E284" i="3"/>
  <c r="V284" i="3" s="1"/>
  <c r="R283" i="3"/>
  <c r="Q283" i="3"/>
  <c r="H283" i="3"/>
  <c r="E283" i="3"/>
  <c r="R282" i="3"/>
  <c r="Q282" i="3"/>
  <c r="H282" i="3"/>
  <c r="E282" i="3"/>
  <c r="V282" i="3" s="1"/>
  <c r="R281" i="3"/>
  <c r="Q281" i="3"/>
  <c r="H281" i="3"/>
  <c r="E281" i="3"/>
  <c r="V281" i="3" s="1"/>
  <c r="R280" i="3"/>
  <c r="Q280" i="3"/>
  <c r="H280" i="3"/>
  <c r="E280" i="3"/>
  <c r="V280" i="3" s="1"/>
  <c r="W280" i="3" s="1"/>
  <c r="R279" i="3"/>
  <c r="Q279" i="3"/>
  <c r="H279" i="3"/>
  <c r="E279" i="3"/>
  <c r="V279" i="3" s="1"/>
  <c r="R278" i="3"/>
  <c r="Q278" i="3"/>
  <c r="H278" i="3"/>
  <c r="E278" i="3"/>
  <c r="V278" i="3" s="1"/>
  <c r="R230" i="3"/>
  <c r="Q230" i="3"/>
  <c r="H230" i="3"/>
  <c r="E230" i="3"/>
  <c r="V230" i="3" s="1"/>
  <c r="R274" i="3"/>
  <c r="Q274" i="3"/>
  <c r="H274" i="3"/>
  <c r="E274" i="3"/>
  <c r="V274" i="3" s="1"/>
  <c r="R273" i="3"/>
  <c r="Q273" i="3"/>
  <c r="H273" i="3"/>
  <c r="E273" i="3"/>
  <c r="V273" i="3" s="1"/>
  <c r="R272" i="3"/>
  <c r="Q272" i="3"/>
  <c r="H272" i="3"/>
  <c r="E272" i="3"/>
  <c r="V272" i="3" s="1"/>
  <c r="R329" i="3"/>
  <c r="Q329" i="3"/>
  <c r="H329" i="3"/>
  <c r="E329" i="3"/>
  <c r="V329" i="3" s="1"/>
  <c r="R328" i="3"/>
  <c r="Q328" i="3"/>
  <c r="H328" i="3"/>
  <c r="E328" i="3"/>
  <c r="V328" i="3" s="1"/>
  <c r="R361" i="3"/>
  <c r="Q361" i="3"/>
  <c r="H361" i="3"/>
  <c r="E361" i="3"/>
  <c r="V361" i="3" s="1"/>
  <c r="R360" i="3"/>
  <c r="Q360" i="3"/>
  <c r="H360" i="3"/>
  <c r="E360" i="3"/>
  <c r="V360" i="3" s="1"/>
  <c r="R359" i="3"/>
  <c r="Q359" i="3"/>
  <c r="M359" i="3"/>
  <c r="P358" i="3" s="1"/>
  <c r="H359" i="3"/>
  <c r="E359" i="3"/>
  <c r="V359" i="3" s="1"/>
  <c r="R265" i="3"/>
  <c r="Q265" i="3"/>
  <c r="H265" i="3"/>
  <c r="E265" i="3"/>
  <c r="V265" i="3" s="1"/>
  <c r="R264" i="3"/>
  <c r="Q264" i="3"/>
  <c r="H264" i="3"/>
  <c r="E264" i="3"/>
  <c r="V264" i="3" s="1"/>
  <c r="R259" i="3"/>
  <c r="Q259" i="3"/>
  <c r="H259" i="3"/>
  <c r="E259" i="3"/>
  <c r="V259" i="3" s="1"/>
  <c r="R258" i="3"/>
  <c r="Q258" i="3"/>
  <c r="H258" i="3"/>
  <c r="E258" i="3"/>
  <c r="V258" i="3" s="1"/>
  <c r="R100" i="3"/>
  <c r="Q100" i="3"/>
  <c r="H100" i="3"/>
  <c r="E100" i="3"/>
  <c r="V100" i="3" s="1"/>
  <c r="R99" i="3"/>
  <c r="Q99" i="3"/>
  <c r="H99" i="3"/>
  <c r="E99" i="3"/>
  <c r="V99" i="3" s="1"/>
  <c r="R399" i="3"/>
  <c r="Q399" i="3"/>
  <c r="H399" i="3"/>
  <c r="E399" i="3"/>
  <c r="V399" i="3" s="1"/>
  <c r="R398" i="3"/>
  <c r="Q398" i="3"/>
  <c r="H398" i="3"/>
  <c r="E398" i="3"/>
  <c r="V398" i="3" s="1"/>
  <c r="R397" i="3"/>
  <c r="Q397" i="3"/>
  <c r="H397" i="3"/>
  <c r="E397" i="3"/>
  <c r="V397" i="3" s="1"/>
  <c r="R211" i="3"/>
  <c r="Q211" i="3"/>
  <c r="H211" i="3"/>
  <c r="E211" i="3"/>
  <c r="V211" i="3" s="1"/>
  <c r="R210" i="3"/>
  <c r="Q210" i="3"/>
  <c r="H210" i="3"/>
  <c r="E210" i="3"/>
  <c r="V210" i="3" s="1"/>
  <c r="U261" i="3"/>
  <c r="R239" i="3"/>
  <c r="Q239" i="3"/>
  <c r="H239" i="3"/>
  <c r="E239" i="3"/>
  <c r="V239" i="3" s="1"/>
  <c r="R238" i="3"/>
  <c r="Q238" i="3"/>
  <c r="H238" i="3"/>
  <c r="E238" i="3"/>
  <c r="V238" i="3" s="1"/>
  <c r="R256" i="3"/>
  <c r="Q256" i="3"/>
  <c r="H256" i="3"/>
  <c r="E256" i="3"/>
  <c r="V256" i="3" s="1"/>
  <c r="R255" i="3"/>
  <c r="Q255" i="3"/>
  <c r="H255" i="3"/>
  <c r="E255" i="3"/>
  <c r="V255" i="3" s="1"/>
  <c r="R254" i="3"/>
  <c r="Q254" i="3"/>
  <c r="H254" i="3"/>
  <c r="E254" i="3"/>
  <c r="V254" i="3" s="1"/>
  <c r="R253" i="3"/>
  <c r="Q253" i="3"/>
  <c r="H253" i="3"/>
  <c r="E253" i="3"/>
  <c r="V253" i="3" s="1"/>
  <c r="R252" i="3"/>
  <c r="Q252" i="3"/>
  <c r="H252" i="3"/>
  <c r="E252" i="3"/>
  <c r="V252" i="3" s="1"/>
  <c r="R251" i="3"/>
  <c r="Q251" i="3"/>
  <c r="H251" i="3"/>
  <c r="E251" i="3"/>
  <c r="V251" i="3" s="1"/>
  <c r="R250" i="3"/>
  <c r="Q250" i="3"/>
  <c r="H250" i="3"/>
  <c r="E250" i="3"/>
  <c r="V250" i="3" s="1"/>
  <c r="R249" i="3"/>
  <c r="Q249" i="3"/>
  <c r="H249" i="3"/>
  <c r="E249" i="3"/>
  <c r="V249" i="3" s="1"/>
  <c r="R248" i="3"/>
  <c r="Q248" i="3"/>
  <c r="H248" i="3"/>
  <c r="E248" i="3"/>
  <c r="V248" i="3" s="1"/>
  <c r="R247" i="3"/>
  <c r="Q247" i="3"/>
  <c r="H247" i="3"/>
  <c r="E247" i="3"/>
  <c r="V247" i="3" s="1"/>
  <c r="R246" i="3"/>
  <c r="Q246" i="3"/>
  <c r="H246" i="3"/>
  <c r="E246" i="3"/>
  <c r="V246" i="3" s="1"/>
  <c r="R245" i="3"/>
  <c r="Q245" i="3"/>
  <c r="H245" i="3"/>
  <c r="E245" i="3"/>
  <c r="V245" i="3" s="1"/>
  <c r="U242" i="3"/>
  <c r="R241" i="3"/>
  <c r="Q241" i="3"/>
  <c r="H241" i="3"/>
  <c r="E241" i="3"/>
  <c r="V241" i="3" s="1"/>
  <c r="R237" i="3"/>
  <c r="Q237" i="3"/>
  <c r="H237" i="3"/>
  <c r="E237" i="3"/>
  <c r="V237" i="3" s="1"/>
  <c r="R236" i="3"/>
  <c r="Q236" i="3"/>
  <c r="H236" i="3"/>
  <c r="E236" i="3"/>
  <c r="V236" i="3" s="1"/>
  <c r="R235" i="3"/>
  <c r="Q235" i="3"/>
  <c r="H235" i="3"/>
  <c r="E235" i="3"/>
  <c r="V235" i="3" s="1"/>
  <c r="R234" i="3"/>
  <c r="Q234" i="3"/>
  <c r="H234" i="3"/>
  <c r="E234" i="3"/>
  <c r="V234" i="3" s="1"/>
  <c r="R233" i="3"/>
  <c r="Q233" i="3"/>
  <c r="H233" i="3"/>
  <c r="E233" i="3"/>
  <c r="V233" i="3" s="1"/>
  <c r="R232" i="3"/>
  <c r="Q232" i="3"/>
  <c r="H232" i="3"/>
  <c r="E232" i="3"/>
  <c r="V232" i="3" s="1"/>
  <c r="R231" i="3"/>
  <c r="Q231" i="3"/>
  <c r="H231" i="3"/>
  <c r="E231" i="3"/>
  <c r="V231" i="3" s="1"/>
  <c r="R269" i="3"/>
  <c r="Q269" i="3"/>
  <c r="H269" i="3"/>
  <c r="E269" i="3"/>
  <c r="V269" i="3" s="1"/>
  <c r="R229" i="3"/>
  <c r="Q229" i="3"/>
  <c r="H229" i="3"/>
  <c r="E229" i="3"/>
  <c r="V229" i="3" s="1"/>
  <c r="W229" i="3" s="1"/>
  <c r="R228" i="3"/>
  <c r="Q228" i="3"/>
  <c r="H228" i="3"/>
  <c r="E228" i="3"/>
  <c r="V228" i="3" s="1"/>
  <c r="R227" i="3"/>
  <c r="Q227" i="3"/>
  <c r="H227" i="3"/>
  <c r="E227" i="3"/>
  <c r="V227" i="3" s="1"/>
  <c r="U223" i="3"/>
  <c r="R222" i="3"/>
  <c r="Q222" i="3"/>
  <c r="H222" i="3"/>
  <c r="E222" i="3"/>
  <c r="V222" i="3" s="1"/>
  <c r="R221" i="3"/>
  <c r="Q221" i="3"/>
  <c r="H221" i="3"/>
  <c r="E221" i="3"/>
  <c r="V221" i="3" s="1"/>
  <c r="R220" i="3"/>
  <c r="Q220" i="3"/>
  <c r="H220" i="3"/>
  <c r="E220" i="3"/>
  <c r="V220" i="3" s="1"/>
  <c r="R219" i="3"/>
  <c r="Q219" i="3"/>
  <c r="H219" i="3"/>
  <c r="E219" i="3"/>
  <c r="V219" i="3" s="1"/>
  <c r="R218" i="3"/>
  <c r="Q218" i="3"/>
  <c r="H218" i="3"/>
  <c r="E218" i="3"/>
  <c r="V218" i="3" s="1"/>
  <c r="R408" i="3"/>
  <c r="Q408" i="3"/>
  <c r="E408" i="3"/>
  <c r="V408" i="3" s="1"/>
  <c r="W408" i="3" s="1"/>
  <c r="R407" i="3"/>
  <c r="Q407" i="3"/>
  <c r="H407" i="3"/>
  <c r="E407" i="3"/>
  <c r="R103" i="3"/>
  <c r="Q103" i="3"/>
  <c r="H103" i="3"/>
  <c r="E103" i="3"/>
  <c r="V103" i="3" s="1"/>
  <c r="R102" i="3"/>
  <c r="Q102" i="3"/>
  <c r="H102" i="3"/>
  <c r="E102" i="3"/>
  <c r="V102" i="3" s="1"/>
  <c r="R208" i="3"/>
  <c r="Q208" i="3"/>
  <c r="H208" i="3"/>
  <c r="E208" i="3"/>
  <c r="V208" i="3" s="1"/>
  <c r="U205" i="3"/>
  <c r="R204" i="3"/>
  <c r="Q204" i="3"/>
  <c r="H204" i="3"/>
  <c r="E204" i="3"/>
  <c r="V204" i="3" s="1"/>
  <c r="R203" i="3"/>
  <c r="Q203" i="3"/>
  <c r="H203" i="3"/>
  <c r="E203" i="3"/>
  <c r="V203" i="3" s="1"/>
  <c r="R202" i="3"/>
  <c r="Q202" i="3"/>
  <c r="H202" i="3"/>
  <c r="E202" i="3"/>
  <c r="V202" i="3" s="1"/>
  <c r="R201" i="3"/>
  <c r="Q201" i="3"/>
  <c r="H201" i="3"/>
  <c r="E201" i="3"/>
  <c r="R200" i="3"/>
  <c r="Q200" i="3"/>
  <c r="H200" i="3"/>
  <c r="E200" i="3"/>
  <c r="V200" i="3" s="1"/>
  <c r="R403" i="3"/>
  <c r="Q403" i="3"/>
  <c r="H403" i="3"/>
  <c r="E403" i="3"/>
  <c r="V403" i="3" s="1"/>
  <c r="R198" i="3"/>
  <c r="Q198" i="3"/>
  <c r="H198" i="3"/>
  <c r="E198" i="3"/>
  <c r="R197" i="3"/>
  <c r="Q197" i="3"/>
  <c r="H197" i="3"/>
  <c r="E197" i="3"/>
  <c r="V197" i="3" s="1"/>
  <c r="R196" i="3"/>
  <c r="Q196" i="3"/>
  <c r="H196" i="3"/>
  <c r="E196" i="3"/>
  <c r="V196" i="3" s="1"/>
  <c r="R195" i="3"/>
  <c r="Q195" i="3"/>
  <c r="H195" i="3"/>
  <c r="E195" i="3"/>
  <c r="R194" i="3"/>
  <c r="Q194" i="3"/>
  <c r="H194" i="3"/>
  <c r="E194" i="3"/>
  <c r="V194" i="3" s="1"/>
  <c r="R400" i="3"/>
  <c r="Q400" i="3"/>
  <c r="H400" i="3"/>
  <c r="E400" i="3"/>
  <c r="V400" i="3" s="1"/>
  <c r="R192" i="3"/>
  <c r="Q192" i="3"/>
  <c r="H192" i="3"/>
  <c r="E192" i="3"/>
  <c r="R191" i="3"/>
  <c r="Q191" i="3"/>
  <c r="H191" i="3"/>
  <c r="E191" i="3"/>
  <c r="V191" i="3" s="1"/>
  <c r="R190" i="3"/>
  <c r="Q190" i="3"/>
  <c r="H190" i="3"/>
  <c r="E190" i="3"/>
  <c r="V190" i="3" s="1"/>
  <c r="U187" i="3"/>
  <c r="R186" i="3"/>
  <c r="Q186" i="3"/>
  <c r="H186" i="3"/>
  <c r="E186" i="3"/>
  <c r="V186" i="3" s="1"/>
  <c r="R185" i="3"/>
  <c r="Q185" i="3"/>
  <c r="H185" i="3"/>
  <c r="E185" i="3"/>
  <c r="V185" i="3" s="1"/>
  <c r="R184" i="3"/>
  <c r="Q184" i="3"/>
  <c r="H184" i="3"/>
  <c r="E184" i="3"/>
  <c r="V184" i="3" s="1"/>
  <c r="R183" i="3"/>
  <c r="Q183" i="3"/>
  <c r="H183" i="3"/>
  <c r="E183" i="3"/>
  <c r="V183" i="3" s="1"/>
  <c r="R182" i="3"/>
  <c r="Q182" i="3"/>
  <c r="H182" i="3"/>
  <c r="E182" i="3"/>
  <c r="V182" i="3" s="1"/>
  <c r="R181" i="3"/>
  <c r="Q181" i="3"/>
  <c r="H181" i="3"/>
  <c r="E181" i="3"/>
  <c r="V181" i="3" s="1"/>
  <c r="R180" i="3"/>
  <c r="Q180" i="3"/>
  <c r="H180" i="3"/>
  <c r="E180" i="3"/>
  <c r="V180" i="3" s="1"/>
  <c r="R179" i="3"/>
  <c r="Q179" i="3"/>
  <c r="M179" i="3"/>
  <c r="P178" i="3" s="1"/>
  <c r="H179" i="3"/>
  <c r="E179" i="3"/>
  <c r="R178" i="3"/>
  <c r="Q178" i="3"/>
  <c r="H178" i="3"/>
  <c r="E178" i="3"/>
  <c r="V178" i="3" s="1"/>
  <c r="R177" i="3"/>
  <c r="Q177" i="3"/>
  <c r="H177" i="3"/>
  <c r="E177" i="3"/>
  <c r="V177" i="3" s="1"/>
  <c r="R176" i="3"/>
  <c r="Q176" i="3"/>
  <c r="M176" i="3"/>
  <c r="P175" i="3" s="1"/>
  <c r="H176" i="3"/>
  <c r="E176" i="3"/>
  <c r="V176" i="3" s="1"/>
  <c r="W176" i="3" s="1"/>
  <c r="R175" i="3"/>
  <c r="Q175" i="3"/>
  <c r="H175" i="3"/>
  <c r="E175" i="3"/>
  <c r="V175" i="3" s="1"/>
  <c r="R174" i="3"/>
  <c r="Q174" i="3"/>
  <c r="H174" i="3"/>
  <c r="E174" i="3"/>
  <c r="V174" i="3" s="1"/>
  <c r="R173" i="3"/>
  <c r="Q173" i="3"/>
  <c r="H173" i="3"/>
  <c r="E173" i="3"/>
  <c r="V173" i="3" s="1"/>
  <c r="R172" i="3"/>
  <c r="Q172" i="3"/>
  <c r="H172" i="3"/>
  <c r="E172" i="3"/>
  <c r="V172" i="3" s="1"/>
  <c r="R171" i="3"/>
  <c r="Q171" i="3"/>
  <c r="H171" i="3"/>
  <c r="E171" i="3"/>
  <c r="R170" i="3"/>
  <c r="Q170" i="3"/>
  <c r="H170" i="3"/>
  <c r="E170" i="3"/>
  <c r="V170" i="3" s="1"/>
  <c r="R169" i="3"/>
  <c r="Q169" i="3"/>
  <c r="H169" i="3"/>
  <c r="E169" i="3"/>
  <c r="V169" i="3" s="1"/>
  <c r="R168" i="3"/>
  <c r="Q168" i="3"/>
  <c r="H168" i="3"/>
  <c r="E168" i="3"/>
  <c r="V168" i="3" s="1"/>
  <c r="R167" i="3"/>
  <c r="Q167" i="3"/>
  <c r="H167" i="3"/>
  <c r="E167" i="3"/>
  <c r="V167" i="3" s="1"/>
  <c r="R127" i="3"/>
  <c r="Q127" i="3"/>
  <c r="H127" i="3"/>
  <c r="E127" i="3"/>
  <c r="V127" i="3" s="1"/>
  <c r="R126" i="3"/>
  <c r="Q126" i="3"/>
  <c r="H126" i="3"/>
  <c r="E126" i="3"/>
  <c r="V126" i="3" s="1"/>
  <c r="R125" i="3"/>
  <c r="Q125" i="3"/>
  <c r="H125" i="3"/>
  <c r="E125" i="3"/>
  <c r="R124" i="3"/>
  <c r="Q124" i="3"/>
  <c r="H124" i="3"/>
  <c r="E124" i="3"/>
  <c r="V124" i="3" s="1"/>
  <c r="R123" i="3"/>
  <c r="Q123" i="3"/>
  <c r="H123" i="3"/>
  <c r="E123" i="3"/>
  <c r="V123" i="3" s="1"/>
  <c r="R122" i="3"/>
  <c r="Q122" i="3"/>
  <c r="H122" i="3"/>
  <c r="E122" i="3"/>
  <c r="V122" i="3" s="1"/>
  <c r="U164" i="3"/>
  <c r="R163" i="3"/>
  <c r="Q163" i="3"/>
  <c r="H163" i="3"/>
  <c r="E163" i="3"/>
  <c r="V163" i="3" s="1"/>
  <c r="R162" i="3"/>
  <c r="Q162" i="3"/>
  <c r="H162" i="3"/>
  <c r="E162" i="3"/>
  <c r="V162" i="3" s="1"/>
  <c r="R161" i="3"/>
  <c r="Q161" i="3"/>
  <c r="H161" i="3"/>
  <c r="E161" i="3"/>
  <c r="V161" i="3" s="1"/>
  <c r="R160" i="3"/>
  <c r="Q160" i="3"/>
  <c r="H160" i="3"/>
  <c r="E160" i="3"/>
  <c r="V160" i="3" s="1"/>
  <c r="R159" i="3"/>
  <c r="Q159" i="3"/>
  <c r="H159" i="3"/>
  <c r="E159" i="3"/>
  <c r="V159" i="3" s="1"/>
  <c r="R158" i="3"/>
  <c r="Q158" i="3"/>
  <c r="H158" i="3"/>
  <c r="E158" i="3"/>
  <c r="V158" i="3" s="1"/>
  <c r="R157" i="3"/>
  <c r="Q157" i="3"/>
  <c r="H157" i="3"/>
  <c r="E157" i="3"/>
  <c r="V157" i="3" s="1"/>
  <c r="R156" i="3"/>
  <c r="Q156" i="3"/>
  <c r="H156" i="3"/>
  <c r="E156" i="3"/>
  <c r="V156" i="3" s="1"/>
  <c r="R155" i="3"/>
  <c r="Q155" i="3"/>
  <c r="H155" i="3"/>
  <c r="E155" i="3"/>
  <c r="V155" i="3" s="1"/>
  <c r="R154" i="3"/>
  <c r="Q154" i="3"/>
  <c r="H154" i="3"/>
  <c r="E154" i="3"/>
  <c r="V154" i="3" s="1"/>
  <c r="R153" i="3"/>
  <c r="Q153" i="3"/>
  <c r="H153" i="3"/>
  <c r="E153" i="3"/>
  <c r="V153" i="3" s="1"/>
  <c r="U150" i="3"/>
  <c r="R149" i="3"/>
  <c r="Q149" i="3"/>
  <c r="H149" i="3"/>
  <c r="E149" i="3"/>
  <c r="V149" i="3" s="1"/>
  <c r="R148" i="3"/>
  <c r="Q148" i="3"/>
  <c r="H148" i="3"/>
  <c r="E148" i="3"/>
  <c r="V148" i="3" s="1"/>
  <c r="R147" i="3"/>
  <c r="Q147" i="3"/>
  <c r="H147" i="3"/>
  <c r="E147" i="3"/>
  <c r="V147" i="3" s="1"/>
  <c r="R146" i="3"/>
  <c r="Q146" i="3"/>
  <c r="H146" i="3"/>
  <c r="E146" i="3"/>
  <c r="V146" i="3" s="1"/>
  <c r="R145" i="3"/>
  <c r="Q145" i="3"/>
  <c r="H145" i="3"/>
  <c r="E145" i="3"/>
  <c r="V145" i="3" s="1"/>
  <c r="R144" i="3"/>
  <c r="Q144" i="3"/>
  <c r="H144" i="3"/>
  <c r="E144" i="3"/>
  <c r="V144" i="3" s="1"/>
  <c r="R143" i="3"/>
  <c r="Q143" i="3"/>
  <c r="H143" i="3"/>
  <c r="E143" i="3"/>
  <c r="V143" i="3" s="1"/>
  <c r="R142" i="3"/>
  <c r="Q142" i="3"/>
  <c r="H142" i="3"/>
  <c r="E142" i="3"/>
  <c r="V142" i="3" s="1"/>
  <c r="R141" i="3"/>
  <c r="Q141" i="3"/>
  <c r="H141" i="3"/>
  <c r="E141" i="3"/>
  <c r="V141" i="3" s="1"/>
  <c r="R140" i="3"/>
  <c r="Q140" i="3"/>
  <c r="H140" i="3"/>
  <c r="E140" i="3"/>
  <c r="V140" i="3" s="1"/>
  <c r="R139" i="3"/>
  <c r="Q139" i="3"/>
  <c r="H139" i="3"/>
  <c r="E139" i="3"/>
  <c r="V139" i="3" s="1"/>
  <c r="R138" i="3"/>
  <c r="Q138" i="3"/>
  <c r="H138" i="3"/>
  <c r="E138" i="3"/>
  <c r="V138" i="3" s="1"/>
  <c r="R137" i="3"/>
  <c r="Q137" i="3"/>
  <c r="H137" i="3"/>
  <c r="E137" i="3"/>
  <c r="V137" i="3" s="1"/>
  <c r="R136" i="3"/>
  <c r="Q136" i="3"/>
  <c r="H136" i="3"/>
  <c r="E136" i="3"/>
  <c r="V136" i="3" s="1"/>
  <c r="R134" i="3"/>
  <c r="Q134" i="3"/>
  <c r="H134" i="3"/>
  <c r="E134" i="3"/>
  <c r="V134" i="3" s="1"/>
  <c r="U131" i="3"/>
  <c r="R130" i="3"/>
  <c r="Q130" i="3"/>
  <c r="H130" i="3"/>
  <c r="E130" i="3"/>
  <c r="V130" i="3" s="1"/>
  <c r="R129" i="3"/>
  <c r="Q129" i="3"/>
  <c r="H129" i="3"/>
  <c r="E129" i="3"/>
  <c r="V129" i="3" s="1"/>
  <c r="R128" i="3"/>
  <c r="Q128" i="3"/>
  <c r="H128" i="3"/>
  <c r="E128" i="3"/>
  <c r="V128" i="3" s="1"/>
  <c r="R213" i="3"/>
  <c r="Q213" i="3"/>
  <c r="H213" i="3"/>
  <c r="E213" i="3"/>
  <c r="V213" i="3" s="1"/>
  <c r="R212" i="3"/>
  <c r="Q212" i="3"/>
  <c r="H212" i="3"/>
  <c r="E212" i="3"/>
  <c r="V212" i="3" s="1"/>
  <c r="R120" i="3"/>
  <c r="Q120" i="3"/>
  <c r="H120" i="3"/>
  <c r="E120" i="3"/>
  <c r="V120" i="3" s="1"/>
  <c r="R119" i="3"/>
  <c r="Q119" i="3"/>
  <c r="H119" i="3"/>
  <c r="E119" i="3"/>
  <c r="V119" i="3" s="1"/>
  <c r="U116" i="3"/>
  <c r="R115" i="3"/>
  <c r="Q115" i="3"/>
  <c r="H115" i="3"/>
  <c r="E115" i="3"/>
  <c r="V115" i="3" s="1"/>
  <c r="R114" i="3"/>
  <c r="Q114" i="3"/>
  <c r="H114" i="3"/>
  <c r="E114" i="3"/>
  <c r="V114" i="3" s="1"/>
  <c r="R113" i="3"/>
  <c r="Q113" i="3"/>
  <c r="H113" i="3"/>
  <c r="E113" i="3"/>
  <c r="V113" i="3" s="1"/>
  <c r="R112" i="3"/>
  <c r="Q112" i="3"/>
  <c r="H112" i="3"/>
  <c r="E112" i="3"/>
  <c r="V112" i="3" s="1"/>
  <c r="R111" i="3"/>
  <c r="Q111" i="3"/>
  <c r="H111" i="3"/>
  <c r="E111" i="3"/>
  <c r="V111" i="3" s="1"/>
  <c r="R110" i="3"/>
  <c r="Q110" i="3"/>
  <c r="H110" i="3"/>
  <c r="E110" i="3"/>
  <c r="V110" i="3" s="1"/>
  <c r="U107" i="3"/>
  <c r="R106" i="3"/>
  <c r="Q106" i="3"/>
  <c r="H106" i="3"/>
  <c r="E106" i="3"/>
  <c r="V106" i="3" s="1"/>
  <c r="R105" i="3"/>
  <c r="Q105" i="3"/>
  <c r="H105" i="3"/>
  <c r="E105" i="3"/>
  <c r="V105" i="3" s="1"/>
  <c r="R382" i="3"/>
  <c r="Q382" i="3"/>
  <c r="H382" i="3"/>
  <c r="E382" i="3"/>
  <c r="V382" i="3" s="1"/>
  <c r="R381" i="3"/>
  <c r="Q381" i="3"/>
  <c r="H381" i="3"/>
  <c r="E381" i="3"/>
  <c r="V381" i="3" s="1"/>
  <c r="R380" i="3"/>
  <c r="Q380" i="3"/>
  <c r="H380" i="3"/>
  <c r="E380" i="3"/>
  <c r="V380" i="3" s="1"/>
  <c r="R379" i="3"/>
  <c r="Q379" i="3"/>
  <c r="H379" i="3"/>
  <c r="E379" i="3"/>
  <c r="V379" i="3" s="1"/>
  <c r="R295" i="3"/>
  <c r="Q295" i="3"/>
  <c r="H295" i="3"/>
  <c r="E295" i="3"/>
  <c r="V295" i="3" s="1"/>
  <c r="R93" i="3"/>
  <c r="Q93" i="3"/>
  <c r="H93" i="3"/>
  <c r="E93" i="3"/>
  <c r="V93" i="3" s="1"/>
  <c r="R92" i="3"/>
  <c r="Q92" i="3"/>
  <c r="O92" i="3"/>
  <c r="P92" i="3" s="1"/>
  <c r="M92" i="3"/>
  <c r="H92" i="3"/>
  <c r="E92" i="3"/>
  <c r="V92" i="3" s="1"/>
  <c r="U89" i="3"/>
  <c r="R88" i="3"/>
  <c r="Q88" i="3"/>
  <c r="H88" i="3"/>
  <c r="E88" i="3"/>
  <c r="V88" i="3" s="1"/>
  <c r="R87" i="3"/>
  <c r="Q87" i="3"/>
  <c r="H87" i="3"/>
  <c r="E87" i="3"/>
  <c r="V87" i="3" s="1"/>
  <c r="R85" i="3"/>
  <c r="Q85" i="3"/>
  <c r="H85" i="3"/>
  <c r="E85" i="3"/>
  <c r="V85" i="3" s="1"/>
  <c r="R84" i="3"/>
  <c r="Q84" i="3"/>
  <c r="H84" i="3"/>
  <c r="E84" i="3"/>
  <c r="V84" i="3" s="1"/>
  <c r="U81" i="3"/>
  <c r="R80" i="3"/>
  <c r="Q80" i="3"/>
  <c r="H80" i="3"/>
  <c r="E80" i="3"/>
  <c r="V80" i="3" s="1"/>
  <c r="R79" i="3"/>
  <c r="Q79" i="3"/>
  <c r="H79" i="3"/>
  <c r="E79" i="3"/>
  <c r="V79" i="3" s="1"/>
  <c r="R78" i="3"/>
  <c r="Q78" i="3"/>
  <c r="H78" i="3"/>
  <c r="E78" i="3"/>
  <c r="V78" i="3" s="1"/>
  <c r="R77" i="3"/>
  <c r="Q77" i="3"/>
  <c r="H77" i="3"/>
  <c r="E77" i="3"/>
  <c r="V77" i="3" s="1"/>
  <c r="R76" i="3"/>
  <c r="Q76" i="3"/>
  <c r="H76" i="3"/>
  <c r="E76" i="3"/>
  <c r="V76" i="3" s="1"/>
  <c r="R75" i="3"/>
  <c r="Q75" i="3"/>
  <c r="H75" i="3"/>
  <c r="E75" i="3"/>
  <c r="V75" i="3" s="1"/>
  <c r="U72" i="3"/>
  <c r="R71" i="3"/>
  <c r="Q71" i="3"/>
  <c r="H71" i="3"/>
  <c r="E71" i="3"/>
  <c r="V71" i="3" s="1"/>
  <c r="R70" i="3"/>
  <c r="Q70" i="3"/>
  <c r="H70" i="3"/>
  <c r="E70" i="3"/>
  <c r="V70" i="3" s="1"/>
  <c r="R69" i="3"/>
  <c r="Q69" i="3"/>
  <c r="H69" i="3"/>
  <c r="E69" i="3"/>
  <c r="V69" i="3" s="1"/>
  <c r="R68" i="3"/>
  <c r="Q68" i="3"/>
  <c r="H68" i="3"/>
  <c r="E68" i="3"/>
  <c r="V68" i="3" s="1"/>
  <c r="R67" i="3"/>
  <c r="Q67" i="3"/>
  <c r="H67" i="3"/>
  <c r="E67" i="3"/>
  <c r="V67" i="3" s="1"/>
  <c r="R66" i="3"/>
  <c r="Q66" i="3"/>
  <c r="H66" i="3"/>
  <c r="E66" i="3"/>
  <c r="V66" i="3" s="1"/>
  <c r="U63" i="3"/>
  <c r="R62" i="3"/>
  <c r="Q62" i="3"/>
  <c r="H62" i="3"/>
  <c r="E62" i="3"/>
  <c r="V62" i="3" s="1"/>
  <c r="R61" i="3"/>
  <c r="Q61" i="3"/>
  <c r="H61" i="3"/>
  <c r="E61" i="3"/>
  <c r="V61" i="3" s="1"/>
  <c r="R60" i="3"/>
  <c r="Q60" i="3"/>
  <c r="H60" i="3"/>
  <c r="E60" i="3"/>
  <c r="V60" i="3" s="1"/>
  <c r="R59" i="3"/>
  <c r="Q59" i="3"/>
  <c r="H59" i="3"/>
  <c r="E59" i="3"/>
  <c r="V59" i="3" s="1"/>
  <c r="R86" i="3"/>
  <c r="Q86" i="3"/>
  <c r="H86" i="3"/>
  <c r="E86" i="3"/>
  <c r="V86" i="3" s="1"/>
  <c r="U56" i="3"/>
  <c r="R55" i="3"/>
  <c r="Q55" i="3"/>
  <c r="H55" i="3"/>
  <c r="E55" i="3"/>
  <c r="V55" i="3" s="1"/>
  <c r="R54" i="3"/>
  <c r="Q54" i="3"/>
  <c r="H54" i="3"/>
  <c r="E54" i="3"/>
  <c r="V54" i="3" s="1"/>
  <c r="U51" i="3"/>
  <c r="R50" i="3"/>
  <c r="Q50" i="3"/>
  <c r="H50" i="3"/>
  <c r="E50" i="3"/>
  <c r="V50" i="3" s="1"/>
  <c r="R49" i="3"/>
  <c r="Q49" i="3"/>
  <c r="H49" i="3"/>
  <c r="E49" i="3"/>
  <c r="V49" i="3" s="1"/>
  <c r="R48" i="3"/>
  <c r="Q48" i="3"/>
  <c r="H48" i="3"/>
  <c r="E48" i="3"/>
  <c r="V48" i="3" s="1"/>
  <c r="R47" i="3"/>
  <c r="Q47" i="3"/>
  <c r="H47" i="3"/>
  <c r="E47" i="3"/>
  <c r="V47" i="3" s="1"/>
  <c r="R46" i="3"/>
  <c r="Q46" i="3"/>
  <c r="H46" i="3"/>
  <c r="E46" i="3"/>
  <c r="V46" i="3" s="1"/>
  <c r="R45" i="3"/>
  <c r="Q45" i="3"/>
  <c r="H45" i="3"/>
  <c r="E45" i="3"/>
  <c r="V45" i="3" s="1"/>
  <c r="R44" i="3"/>
  <c r="Q44" i="3"/>
  <c r="O44" i="3"/>
  <c r="P44" i="3" s="1"/>
  <c r="M44" i="3"/>
  <c r="P43" i="3" s="1"/>
  <c r="H44" i="3"/>
  <c r="E44" i="3"/>
  <c r="V44" i="3" s="1"/>
  <c r="R43" i="3"/>
  <c r="Q43" i="3"/>
  <c r="H43" i="3"/>
  <c r="E43" i="3"/>
  <c r="V43" i="3" s="1"/>
  <c r="R42" i="3"/>
  <c r="Q42" i="3"/>
  <c r="H42" i="3"/>
  <c r="E42" i="3"/>
  <c r="V42" i="3" s="1"/>
  <c r="U39" i="3"/>
  <c r="R38" i="3"/>
  <c r="Q38" i="3"/>
  <c r="H38" i="3"/>
  <c r="E38" i="3"/>
  <c r="V38" i="3" s="1"/>
  <c r="R37" i="3"/>
  <c r="Q37" i="3"/>
  <c r="H37" i="3"/>
  <c r="E37" i="3"/>
  <c r="V37" i="3" s="1"/>
  <c r="R36" i="3"/>
  <c r="Q36" i="3"/>
  <c r="H36" i="3"/>
  <c r="E36" i="3"/>
  <c r="V36" i="3" s="1"/>
  <c r="R35" i="3"/>
  <c r="Q35" i="3"/>
  <c r="H35" i="3"/>
  <c r="E35" i="3"/>
  <c r="V35" i="3" s="1"/>
  <c r="R34" i="3"/>
  <c r="Q34" i="3"/>
  <c r="H34" i="3"/>
  <c r="E34" i="3"/>
  <c r="V34" i="3" s="1"/>
  <c r="R33" i="3"/>
  <c r="Q33" i="3"/>
  <c r="H33" i="3"/>
  <c r="E33" i="3"/>
  <c r="V33" i="3" s="1"/>
  <c r="U30" i="3"/>
  <c r="R29" i="3"/>
  <c r="Q29" i="3"/>
  <c r="H29" i="3"/>
  <c r="E29" i="3"/>
  <c r="V29" i="3" s="1"/>
  <c r="R28" i="3"/>
  <c r="Q28" i="3"/>
  <c r="H28" i="3"/>
  <c r="E28" i="3"/>
  <c r="V28" i="3" s="1"/>
  <c r="R27" i="3"/>
  <c r="Q27" i="3"/>
  <c r="H27" i="3"/>
  <c r="E27" i="3"/>
  <c r="V27" i="3" s="1"/>
  <c r="R26" i="3"/>
  <c r="Q26" i="3"/>
  <c r="H26" i="3"/>
  <c r="E26" i="3"/>
  <c r="V26" i="3" s="1"/>
  <c r="R25" i="3"/>
  <c r="Q25" i="3"/>
  <c r="H25" i="3"/>
  <c r="E25" i="3"/>
  <c r="V25" i="3" s="1"/>
  <c r="R24" i="3"/>
  <c r="Q24" i="3"/>
  <c r="H24" i="3"/>
  <c r="E24" i="3"/>
  <c r="V24" i="3" s="1"/>
  <c r="R23" i="3"/>
  <c r="Q23" i="3"/>
  <c r="H23" i="3"/>
  <c r="E23" i="3"/>
  <c r="V23" i="3" s="1"/>
  <c r="R22" i="3"/>
  <c r="Q22" i="3"/>
  <c r="H22" i="3"/>
  <c r="E22" i="3"/>
  <c r="V22" i="3" s="1"/>
  <c r="R21" i="3"/>
  <c r="Q21" i="3"/>
  <c r="P21" i="3"/>
  <c r="H21" i="3"/>
  <c r="E21" i="3"/>
  <c r="V21" i="3" s="1"/>
  <c r="R20" i="3"/>
  <c r="Q20" i="3"/>
  <c r="H20" i="3"/>
  <c r="E20" i="3"/>
  <c r="V20" i="3" s="1"/>
  <c r="U17" i="3"/>
  <c r="R16" i="3"/>
  <c r="Q16" i="3"/>
  <c r="H16" i="3"/>
  <c r="E16" i="3"/>
  <c r="V16" i="3" s="1"/>
  <c r="R15" i="3"/>
  <c r="Q15" i="3"/>
  <c r="H15" i="3"/>
  <c r="E15" i="3"/>
  <c r="V15" i="3" s="1"/>
  <c r="R14" i="3"/>
  <c r="Q14" i="3"/>
  <c r="H14" i="3"/>
  <c r="E14" i="3"/>
  <c r="V14" i="3" s="1"/>
  <c r="R13" i="3"/>
  <c r="Q13" i="3"/>
  <c r="H13" i="3"/>
  <c r="E13" i="3"/>
  <c r="V13" i="3" s="1"/>
  <c r="R12" i="3"/>
  <c r="Q12" i="3"/>
  <c r="H12" i="3"/>
  <c r="E12" i="3"/>
  <c r="V12" i="3" s="1"/>
  <c r="R11" i="3"/>
  <c r="Q11" i="3"/>
  <c r="H11" i="3"/>
  <c r="E11" i="3"/>
  <c r="V11" i="3" s="1"/>
  <c r="U8" i="3"/>
  <c r="R7" i="3"/>
  <c r="Q7" i="3"/>
  <c r="H7" i="3"/>
  <c r="E7" i="3"/>
  <c r="V7" i="3" s="1"/>
  <c r="R6" i="3"/>
  <c r="Q6" i="3"/>
  <c r="P6" i="3"/>
  <c r="H6" i="3"/>
  <c r="E6" i="3"/>
  <c r="V6" i="3" s="1"/>
  <c r="R5" i="3"/>
  <c r="Q5" i="3"/>
  <c r="P5" i="3"/>
  <c r="H5" i="3"/>
  <c r="E5" i="3"/>
  <c r="V5" i="3" s="1"/>
  <c r="R4" i="3"/>
  <c r="Q4" i="3"/>
  <c r="P4" i="3"/>
  <c r="H4" i="3"/>
  <c r="E4" i="3"/>
  <c r="V4" i="3" s="1"/>
  <c r="S639" i="3" l="1"/>
  <c r="S620" i="3"/>
  <c r="S594" i="3"/>
  <c r="S567" i="3"/>
  <c r="S604" i="3"/>
  <c r="S636" i="3"/>
  <c r="S607" i="3"/>
  <c r="F21" i="5"/>
  <c r="F48" i="5"/>
  <c r="F28" i="5"/>
  <c r="S621" i="3"/>
  <c r="S601" i="3"/>
  <c r="S629" i="3"/>
  <c r="S577" i="3"/>
  <c r="S580" i="3"/>
  <c r="S551" i="3"/>
  <c r="S509" i="3"/>
  <c r="S596" i="3"/>
  <c r="S541" i="3"/>
  <c r="S544" i="3"/>
  <c r="S563" i="3"/>
  <c r="S652" i="3"/>
  <c r="S582" i="3"/>
  <c r="S626" i="3"/>
  <c r="S570" i="3"/>
  <c r="S464" i="3"/>
  <c r="S467" i="3"/>
  <c r="S556" i="3"/>
  <c r="S559" i="3"/>
  <c r="S523" i="3"/>
  <c r="S526" i="3"/>
  <c r="S529" i="3"/>
  <c r="S506" i="3"/>
  <c r="S510" i="3"/>
  <c r="S513" i="3"/>
  <c r="S516" i="3"/>
  <c r="S499" i="3"/>
  <c r="S532" i="3"/>
  <c r="S430" i="3"/>
  <c r="S433" i="3"/>
  <c r="S437" i="3"/>
  <c r="S417" i="3"/>
  <c r="S420" i="3"/>
  <c r="S423" i="3"/>
  <c r="S426" i="3"/>
  <c r="S387" i="3"/>
  <c r="S413" i="3"/>
  <c r="S209" i="3"/>
  <c r="S362" i="3"/>
  <c r="S230" i="3"/>
  <c r="S280" i="3"/>
  <c r="S284" i="3"/>
  <c r="S96" i="3"/>
  <c r="S297" i="3"/>
  <c r="S247" i="3"/>
  <c r="S250" i="3"/>
  <c r="S361" i="3"/>
  <c r="S272" i="3"/>
  <c r="S253" i="3"/>
  <c r="S228" i="3"/>
  <c r="S231" i="3"/>
  <c r="S234" i="3"/>
  <c r="S237" i="3"/>
  <c r="S210" i="3"/>
  <c r="S398" i="3"/>
  <c r="S100" i="3"/>
  <c r="S265" i="3"/>
  <c r="S256" i="3"/>
  <c r="S283" i="3"/>
  <c r="S287" i="3"/>
  <c r="S408" i="3"/>
  <c r="S220" i="3"/>
  <c r="S177" i="3"/>
  <c r="S190" i="3"/>
  <c r="S122" i="3"/>
  <c r="S125" i="3"/>
  <c r="S138" i="3"/>
  <c r="S141" i="3"/>
  <c r="S144" i="3"/>
  <c r="S147" i="3"/>
  <c r="S167" i="3"/>
  <c r="S170" i="3"/>
  <c r="S180" i="3"/>
  <c r="S183" i="3"/>
  <c r="S186" i="3"/>
  <c r="S154" i="3"/>
  <c r="S157" i="3"/>
  <c r="S160" i="3"/>
  <c r="S163" i="3"/>
  <c r="S134" i="3"/>
  <c r="S400" i="3"/>
  <c r="S196" i="3"/>
  <c r="S403" i="3"/>
  <c r="S202" i="3"/>
  <c r="S300" i="3"/>
  <c r="S303" i="3"/>
  <c r="S310" i="3"/>
  <c r="S314" i="3"/>
  <c r="S349" i="3"/>
  <c r="S321" i="3"/>
  <c r="S326" i="3"/>
  <c r="S402" i="3"/>
  <c r="S334" i="3"/>
  <c r="S217" i="3"/>
  <c r="S342" i="3"/>
  <c r="S345" i="3"/>
  <c r="S316" i="3"/>
  <c r="S319" i="3"/>
  <c r="S358" i="3"/>
  <c r="S363" i="3"/>
  <c r="S367" i="3"/>
  <c r="S352" i="3"/>
  <c r="S404" i="3"/>
  <c r="S386" i="3"/>
  <c r="S390" i="3"/>
  <c r="S270" i="3"/>
  <c r="S409" i="3"/>
  <c r="S444" i="3"/>
  <c r="S447" i="3"/>
  <c r="S450" i="3"/>
  <c r="S454" i="3"/>
  <c r="S457" i="3"/>
  <c r="S460" i="3"/>
  <c r="S583" i="3"/>
  <c r="S586" i="3"/>
  <c r="S469" i="3"/>
  <c r="S617" i="3"/>
  <c r="S622" i="3"/>
  <c r="S485" i="3"/>
  <c r="S492" i="3"/>
  <c r="S495" i="3"/>
  <c r="S610" i="3"/>
  <c r="S646" i="3"/>
  <c r="S649" i="3"/>
  <c r="S657" i="3"/>
  <c r="S446" i="3"/>
  <c r="S449" i="3"/>
  <c r="S456" i="3"/>
  <c r="S483" i="3"/>
  <c r="S119" i="3"/>
  <c r="S213" i="3"/>
  <c r="S130" i="3"/>
  <c r="S173" i="3"/>
  <c r="S291" i="3"/>
  <c r="S476" i="3"/>
  <c r="S112" i="3"/>
  <c r="S115" i="3"/>
  <c r="S93" i="3"/>
  <c r="S380" i="3"/>
  <c r="S105" i="3"/>
  <c r="S84" i="3"/>
  <c r="S88" i="3"/>
  <c r="S77" i="3"/>
  <c r="S80" i="3"/>
  <c r="S67" i="3"/>
  <c r="S70" i="3"/>
  <c r="S43" i="3"/>
  <c r="S44" i="3"/>
  <c r="S47" i="3"/>
  <c r="S60" i="3"/>
  <c r="S54" i="3"/>
  <c r="S50" i="3"/>
  <c r="S20" i="3"/>
  <c r="S33" i="3"/>
  <c r="S36" i="3"/>
  <c r="S360" i="3"/>
  <c r="S329" i="3"/>
  <c r="S274" i="3"/>
  <c r="S279" i="3"/>
  <c r="S282" i="3"/>
  <c r="S293" i="3"/>
  <c r="S296" i="3"/>
  <c r="S299" i="3"/>
  <c r="S302" i="3"/>
  <c r="S309" i="3"/>
  <c r="S312" i="3"/>
  <c r="S348" i="3"/>
  <c r="S351" i="3"/>
  <c r="S401" i="3"/>
  <c r="S333" i="3"/>
  <c r="S216" i="3"/>
  <c r="S344" i="3"/>
  <c r="S347" i="3"/>
  <c r="S318" i="3"/>
  <c r="S267" i="3"/>
  <c r="S375" i="3"/>
  <c r="S384" i="3"/>
  <c r="S396" i="3"/>
  <c r="S585" i="3"/>
  <c r="S6" i="3"/>
  <c r="S656" i="3"/>
  <c r="S411" i="3"/>
  <c r="S406" i="3"/>
  <c r="S257" i="3"/>
  <c r="S277" i="3"/>
  <c r="S418" i="3"/>
  <c r="S421" i="3"/>
  <c r="S424" i="3"/>
  <c r="S102" i="3"/>
  <c r="S654" i="3"/>
  <c r="S660" i="3"/>
  <c r="S663" i="3"/>
  <c r="S598" i="3"/>
  <c r="S438" i="3"/>
  <c r="S442" i="3"/>
  <c r="S511" i="3"/>
  <c r="S514" i="3"/>
  <c r="S517" i="3"/>
  <c r="S524" i="3"/>
  <c r="S527" i="3"/>
  <c r="S530" i="3"/>
  <c r="S533" i="3"/>
  <c r="S537" i="3"/>
  <c r="S597" i="3"/>
  <c r="S542" i="3"/>
  <c r="S545" i="3"/>
  <c r="S549" i="3"/>
  <c r="S552" i="3"/>
  <c r="S557" i="3"/>
  <c r="S564" i="3"/>
  <c r="S653" i="3"/>
  <c r="S624" i="3"/>
  <c r="S627" i="3"/>
  <c r="S571" i="3"/>
  <c r="S575" i="3"/>
  <c r="S578" i="3"/>
  <c r="S462" i="3"/>
  <c r="S595" i="3"/>
  <c r="S13" i="3"/>
  <c r="S16" i="3"/>
  <c r="S23" i="3"/>
  <c r="S26" i="3"/>
  <c r="S29" i="3"/>
  <c r="S378" i="3"/>
  <c r="S260" i="3"/>
  <c r="S419" i="3"/>
  <c r="S422" i="3"/>
  <c r="S425" i="3"/>
  <c r="S432" i="3"/>
  <c r="S435" i="3"/>
  <c r="S498" i="3"/>
  <c r="S501" i="3"/>
  <c r="S505" i="3"/>
  <c r="S553" i="3"/>
  <c r="S515" i="3"/>
  <c r="S518" i="3"/>
  <c r="S522" i="3"/>
  <c r="S525" i="3"/>
  <c r="S528" i="3"/>
  <c r="S531" i="3"/>
  <c r="S538" i="3"/>
  <c r="S540" i="3"/>
  <c r="S543" i="3"/>
  <c r="S550" i="3"/>
  <c r="S508" i="3"/>
  <c r="S555" i="3"/>
  <c r="S558" i="3"/>
  <c r="S565" i="3"/>
  <c r="S581" i="3"/>
  <c r="S625" i="3"/>
  <c r="S628" i="3"/>
  <c r="S576" i="3"/>
  <c r="S579" i="3"/>
  <c r="S463" i="3"/>
  <c r="S566" i="3"/>
  <c r="S569" i="3"/>
  <c r="S606" i="3"/>
  <c r="S479" i="3"/>
  <c r="S635" i="3"/>
  <c r="S638" i="3"/>
  <c r="S468" i="3"/>
  <c r="S471" i="3"/>
  <c r="S475" i="3"/>
  <c r="S619" i="3"/>
  <c r="S484" i="3"/>
  <c r="S487" i="3"/>
  <c r="S491" i="3"/>
  <c r="S539" i="3"/>
  <c r="S609" i="3"/>
  <c r="S612" i="3"/>
  <c r="S616" i="3"/>
  <c r="S645" i="3"/>
  <c r="S648" i="3"/>
  <c r="S651" i="3"/>
  <c r="S459" i="3"/>
  <c r="S500" i="3"/>
  <c r="S478" i="3"/>
  <c r="S599" i="3"/>
  <c r="S602" i="3"/>
  <c r="S630" i="3"/>
  <c r="S637" i="3"/>
  <c r="S640" i="3"/>
  <c r="S466" i="3"/>
  <c r="S593" i="3"/>
  <c r="S22" i="3"/>
  <c r="S25" i="3"/>
  <c r="S28" i="3"/>
  <c r="S35" i="3"/>
  <c r="S38" i="3"/>
  <c r="S42" i="3"/>
  <c r="S46" i="3"/>
  <c r="S49" i="3"/>
  <c r="S59" i="3"/>
  <c r="S62" i="3"/>
  <c r="S66" i="3"/>
  <c r="S69" i="3"/>
  <c r="S76" i="3"/>
  <c r="S79" i="3"/>
  <c r="S87" i="3"/>
  <c r="S92" i="3"/>
  <c r="S379" i="3"/>
  <c r="S382" i="3"/>
  <c r="S111" i="3"/>
  <c r="S114" i="3"/>
  <c r="S212" i="3"/>
  <c r="S129" i="3"/>
  <c r="S137" i="3"/>
  <c r="S140" i="3"/>
  <c r="S143" i="3"/>
  <c r="S153" i="3"/>
  <c r="S156" i="3"/>
  <c r="S159" i="3"/>
  <c r="S172" i="3"/>
  <c r="S179" i="3"/>
  <c r="S182" i="3"/>
  <c r="S185" i="3"/>
  <c r="S192" i="3"/>
  <c r="S195" i="3"/>
  <c r="S198" i="3"/>
  <c r="S201" i="3"/>
  <c r="S204" i="3"/>
  <c r="S208" i="3"/>
  <c r="S397" i="3"/>
  <c r="S388" i="3"/>
  <c r="S554" i="3"/>
  <c r="S465" i="3"/>
  <c r="S124" i="3"/>
  <c r="S127" i="3"/>
  <c r="S176" i="3"/>
  <c r="S219" i="3"/>
  <c r="S222" i="3"/>
  <c r="S227" i="3"/>
  <c r="S269" i="3"/>
  <c r="S246" i="3"/>
  <c r="S249" i="3"/>
  <c r="S252" i="3"/>
  <c r="S255" i="3"/>
  <c r="S264" i="3"/>
  <c r="S659" i="3"/>
  <c r="S662" i="3"/>
  <c r="S5" i="3"/>
  <c r="S233" i="3"/>
  <c r="S236" i="3"/>
  <c r="S436" i="3"/>
  <c r="S146" i="3"/>
  <c r="S149" i="3"/>
  <c r="S169" i="3"/>
  <c r="S366" i="3"/>
  <c r="S369" i="3"/>
  <c r="S431" i="3"/>
  <c r="S434" i="3"/>
  <c r="S507" i="3"/>
  <c r="S641" i="3"/>
  <c r="S162" i="3"/>
  <c r="S175" i="3"/>
  <c r="S276" i="3"/>
  <c r="S494" i="3"/>
  <c r="S497" i="3"/>
  <c r="S588" i="3"/>
  <c r="S592" i="3"/>
  <c r="S608" i="3"/>
  <c r="S21" i="3"/>
  <c r="S24" i="3"/>
  <c r="S27" i="3"/>
  <c r="S34" i="3"/>
  <c r="S37" i="3"/>
  <c r="S45" i="3"/>
  <c r="S48" i="3"/>
  <c r="S55" i="3"/>
  <c r="S86" i="3"/>
  <c r="S61" i="3"/>
  <c r="S68" i="3"/>
  <c r="S4" i="3"/>
  <c r="S12" i="3"/>
  <c r="S15" i="3"/>
  <c r="S239" i="3"/>
  <c r="S286" i="3"/>
  <c r="S389" i="3"/>
  <c r="S412" i="3"/>
  <c r="S121" i="3"/>
  <c r="S135" i="3"/>
  <c r="S443" i="3"/>
  <c r="S512" i="3"/>
  <c r="S600" i="3"/>
  <c r="S603" i="3"/>
  <c r="S407" i="3"/>
  <c r="S99" i="3"/>
  <c r="S259" i="3"/>
  <c r="S481" i="3"/>
  <c r="S7" i="3"/>
  <c r="S11" i="3"/>
  <c r="S14" i="3"/>
  <c r="S123" i="3"/>
  <c r="S126" i="3"/>
  <c r="S178" i="3"/>
  <c r="S218" i="3"/>
  <c r="S221" i="3"/>
  <c r="S229" i="3"/>
  <c r="S232" i="3"/>
  <c r="S235" i="3"/>
  <c r="S241" i="3"/>
  <c r="S245" i="3"/>
  <c r="S248" i="3"/>
  <c r="S251" i="3"/>
  <c r="S254" i="3"/>
  <c r="S238" i="3"/>
  <c r="S285" i="3"/>
  <c r="S568" i="3"/>
  <c r="S605" i="3"/>
  <c r="S634" i="3"/>
  <c r="S71" i="3"/>
  <c r="S75" i="3"/>
  <c r="S78" i="3"/>
  <c r="S85" i="3"/>
  <c r="S295" i="3"/>
  <c r="S381" i="3"/>
  <c r="S106" i="3"/>
  <c r="S110" i="3"/>
  <c r="S113" i="3"/>
  <c r="S120" i="3"/>
  <c r="S128" i="3"/>
  <c r="S136" i="3"/>
  <c r="S139" i="3"/>
  <c r="S142" i="3"/>
  <c r="S145" i="3"/>
  <c r="S148" i="3"/>
  <c r="S155" i="3"/>
  <c r="S158" i="3"/>
  <c r="S161" i="3"/>
  <c r="S168" i="3"/>
  <c r="S171" i="3"/>
  <c r="S174" i="3"/>
  <c r="S181" i="3"/>
  <c r="S184" i="3"/>
  <c r="S191" i="3"/>
  <c r="S194" i="3"/>
  <c r="S197" i="3"/>
  <c r="S200" i="3"/>
  <c r="S203" i="3"/>
  <c r="S103" i="3"/>
  <c r="S211" i="3"/>
  <c r="S399" i="3"/>
  <c r="S258" i="3"/>
  <c r="S359" i="3"/>
  <c r="S328" i="3"/>
  <c r="S273" i="3"/>
  <c r="S278" i="3"/>
  <c r="S281" i="3"/>
  <c r="S292" i="3"/>
  <c r="S97" i="3"/>
  <c r="S298" i="3"/>
  <c r="S301" i="3"/>
  <c r="S304" i="3"/>
  <c r="S308" i="3"/>
  <c r="S311" i="3"/>
  <c r="S315" i="3"/>
  <c r="S350" i="3"/>
  <c r="S327" i="3"/>
  <c r="S332" i="3"/>
  <c r="S335" i="3"/>
  <c r="S343" i="3"/>
  <c r="S346" i="3"/>
  <c r="S317" i="3"/>
  <c r="S266" i="3"/>
  <c r="S365" i="3"/>
  <c r="S368" i="3"/>
  <c r="S353" i="3"/>
  <c r="S374" i="3"/>
  <c r="S405" i="3"/>
  <c r="S391" i="3"/>
  <c r="S395" i="3"/>
  <c r="S275" i="3"/>
  <c r="S410" i="3"/>
  <c r="S240" i="3"/>
  <c r="S445" i="3"/>
  <c r="S448" i="3"/>
  <c r="S455" i="3"/>
  <c r="S458" i="3"/>
  <c r="S461" i="3"/>
  <c r="S584" i="3"/>
  <c r="S587" i="3"/>
  <c r="S470" i="3"/>
  <c r="S618" i="3"/>
  <c r="S623" i="3"/>
  <c r="S486" i="3"/>
  <c r="S493" i="3"/>
  <c r="S496" i="3"/>
  <c r="S655" i="3"/>
  <c r="S611" i="3"/>
  <c r="S477" i="3"/>
  <c r="S647" i="3"/>
  <c r="S650" i="3"/>
  <c r="S658" i="3"/>
  <c r="S661" i="3"/>
  <c r="S480" i="3"/>
  <c r="S701" i="1"/>
  <c r="S700" i="1"/>
  <c r="S644" i="1"/>
  <c r="S141" i="1"/>
  <c r="V404" i="3"/>
  <c r="W404" i="3" s="1"/>
  <c r="V321" i="3"/>
  <c r="W321" i="3" s="1"/>
  <c r="W179" i="2"/>
  <c r="W656" i="3"/>
  <c r="W598" i="3"/>
  <c r="W701" i="1"/>
  <c r="W700" i="1"/>
  <c r="W480" i="3"/>
  <c r="W481" i="3"/>
  <c r="W620" i="3"/>
  <c r="W549" i="3"/>
  <c r="V438" i="3"/>
  <c r="W438" i="3" s="1"/>
  <c r="V603" i="3"/>
  <c r="W603" i="3" s="1"/>
  <c r="W498" i="3"/>
  <c r="W531" i="3"/>
  <c r="Q546" i="3"/>
  <c r="V449" i="3"/>
  <c r="W449" i="3" s="1"/>
  <c r="V468" i="3"/>
  <c r="W468" i="3" s="1"/>
  <c r="V557" i="3"/>
  <c r="W557" i="3" s="1"/>
  <c r="V477" i="3"/>
  <c r="W477" i="3" s="1"/>
  <c r="V629" i="3"/>
  <c r="W629" i="3" s="1"/>
  <c r="V661" i="3"/>
  <c r="W661" i="3" s="1"/>
  <c r="W476" i="3"/>
  <c r="W442" i="3"/>
  <c r="W608" i="3"/>
  <c r="R488" i="3"/>
  <c r="W501" i="3"/>
  <c r="W551" i="3"/>
  <c r="W639" i="3"/>
  <c r="V450" i="3"/>
  <c r="W450" i="3" s="1"/>
  <c r="V485" i="3"/>
  <c r="W485" i="3" s="1"/>
  <c r="V571" i="3"/>
  <c r="W571" i="3" s="1"/>
  <c r="V662" i="3"/>
  <c r="W662" i="3" s="1"/>
  <c r="W459" i="3"/>
  <c r="W659" i="3"/>
  <c r="R451" i="3"/>
  <c r="W446" i="3"/>
  <c r="W447" i="3"/>
  <c r="W585" i="3"/>
  <c r="W539" i="3"/>
  <c r="Q664" i="3"/>
  <c r="V470" i="3"/>
  <c r="W470" i="3" s="1"/>
  <c r="V622" i="3"/>
  <c r="W622" i="3" s="1"/>
  <c r="V553" i="3"/>
  <c r="W553" i="3" s="1"/>
  <c r="V524" i="3"/>
  <c r="W524" i="3" s="1"/>
  <c r="V605" i="3"/>
  <c r="W605" i="3" s="1"/>
  <c r="V611" i="3"/>
  <c r="V646" i="3"/>
  <c r="W649" i="3"/>
  <c r="W651" i="3"/>
  <c r="W658" i="3"/>
  <c r="W625" i="3"/>
  <c r="W475" i="3"/>
  <c r="W617" i="3"/>
  <c r="W456" i="3"/>
  <c r="Q534" i="3"/>
  <c r="R546" i="3"/>
  <c r="Q472" i="3"/>
  <c r="Q642" i="3"/>
  <c r="R472" i="3"/>
  <c r="R534" i="3"/>
  <c r="Q631" i="3"/>
  <c r="R642" i="3"/>
  <c r="Q427" i="3"/>
  <c r="R427" i="3"/>
  <c r="R572" i="3"/>
  <c r="W417" i="3"/>
  <c r="W423" i="3"/>
  <c r="W433" i="3"/>
  <c r="W461" i="3"/>
  <c r="W587" i="3"/>
  <c r="W514" i="3"/>
  <c r="W418" i="3"/>
  <c r="W424" i="3"/>
  <c r="W434" i="3"/>
  <c r="W437" i="3"/>
  <c r="W496" i="3"/>
  <c r="W516" i="3"/>
  <c r="W422" i="3"/>
  <c r="W419" i="3"/>
  <c r="W425" i="3"/>
  <c r="W435" i="3"/>
  <c r="W458" i="3"/>
  <c r="W487" i="3"/>
  <c r="W500" i="3"/>
  <c r="W432" i="3"/>
  <c r="W420" i="3"/>
  <c r="W426" i="3"/>
  <c r="W430" i="3"/>
  <c r="W511" i="3"/>
  <c r="W421" i="3"/>
  <c r="W431" i="3"/>
  <c r="W455" i="3"/>
  <c r="W493" i="3"/>
  <c r="W523" i="3"/>
  <c r="W469" i="3"/>
  <c r="W525" i="3"/>
  <c r="W545" i="3"/>
  <c r="W486" i="3"/>
  <c r="W541" i="3"/>
  <c r="W436" i="3"/>
  <c r="Q451" i="3"/>
  <c r="Q488" i="3"/>
  <c r="W618" i="3"/>
  <c r="W623" i="3"/>
  <c r="W497" i="3"/>
  <c r="W530" i="3"/>
  <c r="W542" i="3"/>
  <c r="W559" i="3"/>
  <c r="W582" i="3"/>
  <c r="W577" i="3"/>
  <c r="W462" i="3"/>
  <c r="W522" i="3"/>
  <c r="W537" i="3"/>
  <c r="W448" i="3"/>
  <c r="W454" i="3"/>
  <c r="W457" i="3"/>
  <c r="W460" i="3"/>
  <c r="W471" i="3"/>
  <c r="W491" i="3"/>
  <c r="W494" i="3"/>
  <c r="W512" i="3"/>
  <c r="W517" i="3"/>
  <c r="W526" i="3"/>
  <c r="W533" i="3"/>
  <c r="W596" i="3"/>
  <c r="W543" i="3"/>
  <c r="W508" i="3"/>
  <c r="W556" i="3"/>
  <c r="W624" i="3"/>
  <c r="W578" i="3"/>
  <c r="W505" i="3"/>
  <c r="W506" i="3"/>
  <c r="W532" i="3"/>
  <c r="W619" i="3"/>
  <c r="W527" i="3"/>
  <c r="Q439" i="3"/>
  <c r="W443" i="3"/>
  <c r="W483" i="3"/>
  <c r="W583" i="3"/>
  <c r="W584" i="3"/>
  <c r="W586" i="3"/>
  <c r="Q502" i="3"/>
  <c r="W499" i="3"/>
  <c r="Q519" i="3"/>
  <c r="W507" i="3"/>
  <c r="W597" i="3"/>
  <c r="W564" i="3"/>
  <c r="W607" i="3"/>
  <c r="W444" i="3"/>
  <c r="W655" i="3"/>
  <c r="W484" i="3"/>
  <c r="W538" i="3"/>
  <c r="W554" i="3"/>
  <c r="R439" i="3"/>
  <c r="R502" i="3"/>
  <c r="W492" i="3"/>
  <c r="W495" i="3"/>
  <c r="R519" i="3"/>
  <c r="W510" i="3"/>
  <c r="W513" i="3"/>
  <c r="W518" i="3"/>
  <c r="W529" i="3"/>
  <c r="W540" i="3"/>
  <c r="W544" i="3"/>
  <c r="W575" i="3"/>
  <c r="W466" i="3"/>
  <c r="W569" i="3"/>
  <c r="W563" i="3"/>
  <c r="W652" i="3"/>
  <c r="W463" i="3"/>
  <c r="W467" i="3"/>
  <c r="W604" i="3"/>
  <c r="W515" i="3"/>
  <c r="W570" i="3"/>
  <c r="W579" i="3"/>
  <c r="W464" i="3"/>
  <c r="W588" i="3"/>
  <c r="W595" i="3"/>
  <c r="W650" i="3"/>
  <c r="W550" i="3"/>
  <c r="W552" i="3"/>
  <c r="W509" i="3"/>
  <c r="W558" i="3"/>
  <c r="W653" i="3"/>
  <c r="W576" i="3"/>
  <c r="W580" i="3"/>
  <c r="W465" i="3"/>
  <c r="W566" i="3"/>
  <c r="R631" i="3"/>
  <c r="W634" i="3"/>
  <c r="Q560" i="3"/>
  <c r="W627" i="3"/>
  <c r="W592" i="3"/>
  <c r="W567" i="3"/>
  <c r="W610" i="3"/>
  <c r="R560" i="3"/>
  <c r="W555" i="3"/>
  <c r="W581" i="3"/>
  <c r="Q589" i="3"/>
  <c r="W593" i="3"/>
  <c r="W478" i="3"/>
  <c r="Q572" i="3"/>
  <c r="W565" i="3"/>
  <c r="W626" i="3"/>
  <c r="W628" i="3"/>
  <c r="R589" i="3"/>
  <c r="W594" i="3"/>
  <c r="W568" i="3"/>
  <c r="W641" i="3"/>
  <c r="W600" i="3"/>
  <c r="W635" i="3"/>
  <c r="W606" i="3"/>
  <c r="W609" i="3"/>
  <c r="W637" i="3"/>
  <c r="W654" i="3"/>
  <c r="Q613" i="3"/>
  <c r="W612" i="3"/>
  <c r="W616" i="3"/>
  <c r="W479" i="3"/>
  <c r="W599" i="3"/>
  <c r="W636" i="3"/>
  <c r="W638" i="3"/>
  <c r="W648" i="3"/>
  <c r="R613" i="3"/>
  <c r="W630" i="3"/>
  <c r="W647" i="3"/>
  <c r="W657" i="3"/>
  <c r="W660" i="3"/>
  <c r="W663" i="3"/>
  <c r="W621" i="3"/>
  <c r="R664" i="3"/>
  <c r="W602" i="3"/>
  <c r="W640" i="3"/>
  <c r="W277" i="3"/>
  <c r="W362" i="3"/>
  <c r="W260" i="3"/>
  <c r="W257" i="3"/>
  <c r="W209" i="3"/>
  <c r="W135" i="3"/>
  <c r="W141" i="1"/>
  <c r="W378" i="3"/>
  <c r="W406" i="3"/>
  <c r="W240" i="3"/>
  <c r="Q261" i="3"/>
  <c r="R17" i="3"/>
  <c r="R30" i="3"/>
  <c r="R39" i="3"/>
  <c r="Q72" i="3"/>
  <c r="R72" i="3"/>
  <c r="Q56" i="3"/>
  <c r="Q81" i="3"/>
  <c r="Q131" i="3"/>
  <c r="V297" i="3"/>
  <c r="W297" i="3" s="1"/>
  <c r="R242" i="3"/>
  <c r="V285" i="3"/>
  <c r="W285" i="3" s="1"/>
  <c r="R305" i="3"/>
  <c r="V300" i="3"/>
  <c r="W300" i="3" s="1"/>
  <c r="V171" i="3"/>
  <c r="W171" i="3" s="1"/>
  <c r="V348" i="3"/>
  <c r="W348" i="3" s="1"/>
  <c r="Q116" i="3"/>
  <c r="V125" i="3"/>
  <c r="W125" i="3" s="1"/>
  <c r="Q8" i="3"/>
  <c r="Q51" i="3"/>
  <c r="R56" i="3"/>
  <c r="R81" i="3"/>
  <c r="R164" i="3"/>
  <c r="V201" i="3"/>
  <c r="W201" i="3" s="1"/>
  <c r="R205" i="3"/>
  <c r="R223" i="3"/>
  <c r="Q223" i="3"/>
  <c r="W399" i="3"/>
  <c r="W311" i="3"/>
  <c r="V192" i="3"/>
  <c r="W192" i="3" s="1"/>
  <c r="V198" i="3"/>
  <c r="W198" i="3" s="1"/>
  <c r="V293" i="3"/>
  <c r="W293" i="3" s="1"/>
  <c r="V407" i="3"/>
  <c r="Q89" i="3"/>
  <c r="Q107" i="3"/>
  <c r="R131" i="3"/>
  <c r="R150" i="3"/>
  <c r="V179" i="3"/>
  <c r="V302" i="3"/>
  <c r="W302" i="3" s="1"/>
  <c r="V327" i="3"/>
  <c r="W327" i="3" s="1"/>
  <c r="V367" i="3"/>
  <c r="W367" i="3" s="1"/>
  <c r="R371" i="3"/>
  <c r="V298" i="3"/>
  <c r="W298" i="3" s="1"/>
  <c r="Q164" i="3"/>
  <c r="Q305" i="3"/>
  <c r="R8" i="3"/>
  <c r="R51" i="3"/>
  <c r="Q63" i="3"/>
  <c r="Q17" i="3"/>
  <c r="Q30" i="3"/>
  <c r="Q39" i="3"/>
  <c r="R63" i="3"/>
  <c r="R89" i="3"/>
  <c r="R107" i="3"/>
  <c r="R116" i="3"/>
  <c r="W122" i="3"/>
  <c r="W185" i="3"/>
  <c r="V283" i="3"/>
  <c r="W283" i="3" s="1"/>
  <c r="W303" i="3"/>
  <c r="V195" i="3"/>
  <c r="W195" i="3" s="1"/>
  <c r="W216" i="3"/>
  <c r="W363" i="3"/>
  <c r="V402" i="3"/>
  <c r="W342" i="3"/>
  <c r="W316" i="3"/>
  <c r="W365" i="3"/>
  <c r="R414" i="3"/>
  <c r="W326" i="3"/>
  <c r="Q414" i="3"/>
  <c r="W386" i="3"/>
  <c r="W333" i="3"/>
  <c r="W299" i="3"/>
  <c r="W282" i="3"/>
  <c r="W258" i="3"/>
  <c r="W130" i="3"/>
  <c r="W134" i="3"/>
  <c r="W7" i="3"/>
  <c r="W12" i="3"/>
  <c r="W16" i="3"/>
  <c r="W21" i="3"/>
  <c r="W29" i="3"/>
  <c r="W34" i="3"/>
  <c r="W45" i="3"/>
  <c r="W47" i="3"/>
  <c r="W61" i="3"/>
  <c r="W66" i="3"/>
  <c r="W78" i="3"/>
  <c r="W79" i="3"/>
  <c r="W84" i="3"/>
  <c r="W381" i="3"/>
  <c r="W112" i="3"/>
  <c r="W212" i="3"/>
  <c r="W136" i="3"/>
  <c r="W15" i="3"/>
  <c r="W380" i="3"/>
  <c r="W22" i="3"/>
  <c r="W35" i="3"/>
  <c r="W46" i="3"/>
  <c r="W48" i="3"/>
  <c r="W62" i="3"/>
  <c r="W67" i="3"/>
  <c r="W80" i="3"/>
  <c r="W85" i="3"/>
  <c r="W93" i="3"/>
  <c r="W382" i="3"/>
  <c r="W113" i="3"/>
  <c r="W213" i="3"/>
  <c r="W137" i="3"/>
  <c r="W6" i="3"/>
  <c r="W33" i="3"/>
  <c r="W55" i="3"/>
  <c r="W77" i="3"/>
  <c r="W111" i="3"/>
  <c r="W13" i="3"/>
  <c r="W23" i="3"/>
  <c r="W25" i="3"/>
  <c r="W36" i="3"/>
  <c r="W49" i="3"/>
  <c r="W54" i="3"/>
  <c r="W68" i="3"/>
  <c r="W114" i="3"/>
  <c r="W138" i="3"/>
  <c r="W157" i="3"/>
  <c r="W221" i="3"/>
  <c r="W11" i="3"/>
  <c r="W20" i="3"/>
  <c r="W28" i="3"/>
  <c r="W60" i="3"/>
  <c r="W106" i="3"/>
  <c r="W4" i="3"/>
  <c r="W24" i="3"/>
  <c r="W26" i="3"/>
  <c r="W37" i="3"/>
  <c r="W42" i="3"/>
  <c r="W50" i="3"/>
  <c r="W69" i="3"/>
  <c r="W70" i="3"/>
  <c r="W75" i="3"/>
  <c r="W87" i="3"/>
  <c r="W295" i="3"/>
  <c r="W115" i="3"/>
  <c r="W119" i="3"/>
  <c r="W86" i="3"/>
  <c r="W5" i="3"/>
  <c r="W14" i="3"/>
  <c r="W27" i="3"/>
  <c r="W38" i="3"/>
  <c r="W43" i="3"/>
  <c r="W44" i="3"/>
  <c r="W59" i="3"/>
  <c r="W71" i="3"/>
  <c r="W76" i="3"/>
  <c r="W88" i="3"/>
  <c r="W92" i="3"/>
  <c r="W379" i="3"/>
  <c r="W105" i="3"/>
  <c r="W110" i="3"/>
  <c r="W120" i="3"/>
  <c r="W128" i="3"/>
  <c r="W129" i="3"/>
  <c r="W140" i="3"/>
  <c r="W160" i="3"/>
  <c r="W144" i="3"/>
  <c r="W147" i="3"/>
  <c r="W156" i="3"/>
  <c r="W161" i="3"/>
  <c r="W170" i="3"/>
  <c r="W181" i="3"/>
  <c r="W196" i="3"/>
  <c r="W204" i="3"/>
  <c r="W97" i="3"/>
  <c r="W203" i="3"/>
  <c r="W233" i="3"/>
  <c r="W344" i="3"/>
  <c r="W154" i="3"/>
  <c r="W163" i="3"/>
  <c r="W123" i="3"/>
  <c r="W168" i="3"/>
  <c r="W173" i="3"/>
  <c r="W175" i="3"/>
  <c r="W177" i="3"/>
  <c r="W184" i="3"/>
  <c r="Q205" i="3"/>
  <c r="W191" i="3"/>
  <c r="W403" i="3"/>
  <c r="W103" i="3"/>
  <c r="W234" i="3"/>
  <c r="W255" i="3"/>
  <c r="W186" i="3"/>
  <c r="W139" i="3"/>
  <c r="W142" i="3"/>
  <c r="W145" i="3"/>
  <c r="W155" i="3"/>
  <c r="W159" i="3"/>
  <c r="W126" i="3"/>
  <c r="W127" i="3"/>
  <c r="Q187" i="3"/>
  <c r="W169" i="3"/>
  <c r="W194" i="3"/>
  <c r="W202" i="3"/>
  <c r="W208" i="3"/>
  <c r="W235" i="3"/>
  <c r="W247" i="3"/>
  <c r="W251" i="3"/>
  <c r="W256" i="3"/>
  <c r="W328" i="3"/>
  <c r="W304" i="3"/>
  <c r="W218" i="3"/>
  <c r="Q150" i="3"/>
  <c r="W146" i="3"/>
  <c r="W148" i="3"/>
  <c r="R187" i="3"/>
  <c r="W174" i="3"/>
  <c r="W180" i="3"/>
  <c r="W182" i="3"/>
  <c r="W197" i="3"/>
  <c r="W227" i="3"/>
  <c r="W252" i="3"/>
  <c r="W272" i="3"/>
  <c r="W400" i="3"/>
  <c r="W269" i="3"/>
  <c r="W249" i="3"/>
  <c r="W141" i="3"/>
  <c r="W143" i="3"/>
  <c r="W149" i="3"/>
  <c r="W153" i="3"/>
  <c r="W158" i="3"/>
  <c r="W162" i="3"/>
  <c r="W124" i="3"/>
  <c r="W167" i="3"/>
  <c r="W172" i="3"/>
  <c r="W178" i="3"/>
  <c r="W183" i="3"/>
  <c r="W190" i="3"/>
  <c r="W200" i="3"/>
  <c r="W102" i="3"/>
  <c r="W219" i="3"/>
  <c r="W232" i="3"/>
  <c r="W253" i="3"/>
  <c r="W397" i="3"/>
  <c r="W264" i="3"/>
  <c r="W281" i="3"/>
  <c r="W309" i="3"/>
  <c r="W241" i="3"/>
  <c r="R261" i="3"/>
  <c r="W254" i="3"/>
  <c r="W99" i="3"/>
  <c r="W296" i="3"/>
  <c r="W312" i="3"/>
  <c r="W332" i="3"/>
  <c r="W345" i="3"/>
  <c r="W236" i="3"/>
  <c r="W237" i="3"/>
  <c r="W245" i="3"/>
  <c r="W239" i="3"/>
  <c r="W210" i="3"/>
  <c r="W265" i="3"/>
  <c r="W273" i="3"/>
  <c r="W350" i="3"/>
  <c r="R339" i="3"/>
  <c r="W220" i="3"/>
  <c r="W222" i="3"/>
  <c r="W231" i="3"/>
  <c r="W398" i="3"/>
  <c r="Q288" i="3"/>
  <c r="W360" i="3"/>
  <c r="W351" i="3"/>
  <c r="W318" i="3"/>
  <c r="W228" i="3"/>
  <c r="W250" i="3"/>
  <c r="W238" i="3"/>
  <c r="W100" i="3"/>
  <c r="W259" i="3"/>
  <c r="R288" i="3"/>
  <c r="W361" i="3"/>
  <c r="W329" i="3"/>
  <c r="W230" i="3"/>
  <c r="W278" i="3"/>
  <c r="W301" i="3"/>
  <c r="W391" i="3"/>
  <c r="Q242" i="3"/>
  <c r="W246" i="3"/>
  <c r="W248" i="3"/>
  <c r="W211" i="3"/>
  <c r="W286" i="3"/>
  <c r="W96" i="3"/>
  <c r="W308" i="3"/>
  <c r="W349" i="3"/>
  <c r="W335" i="3"/>
  <c r="W347" i="3"/>
  <c r="W284" i="3"/>
  <c r="W287" i="3"/>
  <c r="Q322" i="3"/>
  <c r="W369" i="3"/>
  <c r="W387" i="3"/>
  <c r="W291" i="3"/>
  <c r="R322" i="3"/>
  <c r="W314" i="3"/>
  <c r="W401" i="3"/>
  <c r="W343" i="3"/>
  <c r="W358" i="3"/>
  <c r="W352" i="3"/>
  <c r="W412" i="3"/>
  <c r="W359" i="3"/>
  <c r="W274" i="3"/>
  <c r="W279" i="3"/>
  <c r="W292" i="3"/>
  <c r="W310" i="3"/>
  <c r="W315" i="3"/>
  <c r="R354" i="3"/>
  <c r="W346" i="3"/>
  <c r="W334" i="3"/>
  <c r="W317" i="3"/>
  <c r="W319" i="3"/>
  <c r="Q371" i="3"/>
  <c r="Q339" i="3"/>
  <c r="Q354" i="3"/>
  <c r="W267" i="3"/>
  <c r="W384" i="3"/>
  <c r="W353" i="3"/>
  <c r="W374" i="3"/>
  <c r="W388" i="3"/>
  <c r="W409" i="3"/>
  <c r="W389" i="3"/>
  <c r="W390" i="3"/>
  <c r="W395" i="3"/>
  <c r="W410" i="3"/>
  <c r="W411" i="3"/>
  <c r="W266" i="3"/>
  <c r="W366" i="3"/>
  <c r="W276" i="3"/>
  <c r="W270" i="3"/>
  <c r="W217" i="3"/>
  <c r="Q392" i="3"/>
  <c r="W375" i="3"/>
  <c r="R392" i="3"/>
  <c r="W368" i="3"/>
  <c r="W396" i="3"/>
  <c r="W275" i="3"/>
  <c r="W413" i="3"/>
  <c r="W405" i="3"/>
  <c r="P184" i="1"/>
  <c r="P183" i="1"/>
  <c r="P182" i="1"/>
  <c r="R184" i="1"/>
  <c r="Q184" i="1"/>
  <c r="H184" i="1"/>
  <c r="E184" i="1"/>
  <c r="V184" i="1" s="1"/>
  <c r="P168" i="1"/>
  <c r="P167" i="1"/>
  <c r="P166" i="1"/>
  <c r="P165" i="1"/>
  <c r="P164" i="1"/>
  <c r="P163" i="1"/>
  <c r="P162" i="1"/>
  <c r="P161" i="1"/>
  <c r="P160" i="1"/>
  <c r="P159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R306" i="1"/>
  <c r="Q306" i="1"/>
  <c r="M306" i="1"/>
  <c r="P305" i="1" s="1"/>
  <c r="H306" i="1"/>
  <c r="E306" i="1"/>
  <c r="V306" i="1" s="1"/>
  <c r="R262" i="1"/>
  <c r="Q262" i="1"/>
  <c r="H262" i="1"/>
  <c r="E262" i="1"/>
  <c r="V262" i="1" s="1"/>
  <c r="R256" i="1"/>
  <c r="Q256" i="1"/>
  <c r="H256" i="1"/>
  <c r="E256" i="1"/>
  <c r="V256" i="1" s="1"/>
  <c r="P233" i="1"/>
  <c r="P232" i="1"/>
  <c r="R151" i="1"/>
  <c r="Q151" i="1"/>
  <c r="H151" i="1"/>
  <c r="E151" i="1"/>
  <c r="V151" i="1" s="1"/>
  <c r="P181" i="1"/>
  <c r="R154" i="1"/>
  <c r="Q154" i="1"/>
  <c r="H154" i="1"/>
  <c r="E154" i="1"/>
  <c r="V154" i="1" s="1"/>
  <c r="R143" i="1"/>
  <c r="Q143" i="1"/>
  <c r="H143" i="1"/>
  <c r="E143" i="1"/>
  <c r="V143" i="1" s="1"/>
  <c r="P207" i="1"/>
  <c r="P206" i="1"/>
  <c r="P205" i="1"/>
  <c r="P204" i="1"/>
  <c r="P203" i="1"/>
  <c r="P202" i="1"/>
  <c r="P201" i="1"/>
  <c r="P199" i="1"/>
  <c r="P192" i="1"/>
  <c r="U156" i="1"/>
  <c r="P135" i="1"/>
  <c r="P134" i="1"/>
  <c r="P131" i="1"/>
  <c r="P130" i="1"/>
  <c r="P129" i="1"/>
  <c r="P128" i="1"/>
  <c r="P127" i="1"/>
  <c r="P180" i="1"/>
  <c r="P179" i="1"/>
  <c r="P178" i="1"/>
  <c r="P177" i="1"/>
  <c r="P176" i="1"/>
  <c r="P175" i="1"/>
  <c r="P174" i="1"/>
  <c r="P173" i="1"/>
  <c r="U63" i="1"/>
  <c r="U56" i="1"/>
  <c r="U44" i="1"/>
  <c r="U35" i="1"/>
  <c r="U22" i="1"/>
  <c r="U8" i="1"/>
  <c r="U744" i="1"/>
  <c r="U723" i="1"/>
  <c r="U709" i="1"/>
  <c r="U693" i="1"/>
  <c r="U668" i="1"/>
  <c r="U651" i="1"/>
  <c r="U634" i="1"/>
  <c r="U619" i="1"/>
  <c r="U600" i="1"/>
  <c r="U588" i="1"/>
  <c r="U573" i="1"/>
  <c r="U552" i="1"/>
  <c r="U536" i="1"/>
  <c r="U518" i="1"/>
  <c r="U497" i="1"/>
  <c r="U481" i="1"/>
  <c r="U469" i="1"/>
  <c r="U456" i="1"/>
  <c r="U437" i="1"/>
  <c r="U415" i="1"/>
  <c r="U397" i="1"/>
  <c r="U382" i="1"/>
  <c r="U367" i="1"/>
  <c r="U347" i="1"/>
  <c r="U328" i="1"/>
  <c r="U307" i="1"/>
  <c r="U279" i="1"/>
  <c r="U264" i="1"/>
  <c r="U246" i="1"/>
  <c r="U227" i="1"/>
  <c r="U186" i="1"/>
  <c r="U170" i="1"/>
  <c r="U209" i="1"/>
  <c r="U137" i="1"/>
  <c r="U115" i="1"/>
  <c r="U124" i="1"/>
  <c r="U98" i="1"/>
  <c r="U90" i="1"/>
  <c r="U81" i="1"/>
  <c r="U72" i="1"/>
  <c r="H639" i="1"/>
  <c r="R743" i="1"/>
  <c r="Q743" i="1"/>
  <c r="R742" i="1"/>
  <c r="Q742" i="1"/>
  <c r="R741" i="1"/>
  <c r="Q741" i="1"/>
  <c r="R740" i="1"/>
  <c r="Q740" i="1"/>
  <c r="R739" i="1"/>
  <c r="Q739" i="1"/>
  <c r="R738" i="1"/>
  <c r="Q738" i="1"/>
  <c r="R737" i="1"/>
  <c r="Q737" i="1"/>
  <c r="R736" i="1"/>
  <c r="Q736" i="1"/>
  <c r="R735" i="1"/>
  <c r="Q735" i="1"/>
  <c r="R732" i="1"/>
  <c r="Q732" i="1"/>
  <c r="R731" i="1"/>
  <c r="Q731" i="1"/>
  <c r="R730" i="1"/>
  <c r="Q730" i="1"/>
  <c r="R729" i="1"/>
  <c r="Q729" i="1"/>
  <c r="R728" i="1"/>
  <c r="Q728" i="1"/>
  <c r="R727" i="1"/>
  <c r="Q727" i="1"/>
  <c r="R726" i="1"/>
  <c r="Q726" i="1"/>
  <c r="R722" i="1"/>
  <c r="Q722" i="1"/>
  <c r="R721" i="1"/>
  <c r="Q721" i="1"/>
  <c r="R720" i="1"/>
  <c r="Q720" i="1"/>
  <c r="R719" i="1"/>
  <c r="Q719" i="1"/>
  <c r="R718" i="1"/>
  <c r="Q718" i="1"/>
  <c r="R717" i="1"/>
  <c r="Q717" i="1"/>
  <c r="R716" i="1"/>
  <c r="Q716" i="1"/>
  <c r="R715" i="1"/>
  <c r="Q715" i="1"/>
  <c r="R714" i="1"/>
  <c r="Q714" i="1"/>
  <c r="R713" i="1"/>
  <c r="Q713" i="1"/>
  <c r="R712" i="1"/>
  <c r="Q712" i="1"/>
  <c r="R708" i="1"/>
  <c r="Q708" i="1"/>
  <c r="R707" i="1"/>
  <c r="Q707" i="1"/>
  <c r="R631" i="1"/>
  <c r="Q631" i="1"/>
  <c r="R630" i="1"/>
  <c r="Q630" i="1"/>
  <c r="R531" i="1"/>
  <c r="Q531" i="1"/>
  <c r="R530" i="1"/>
  <c r="Q530" i="1"/>
  <c r="R678" i="1"/>
  <c r="Q678" i="1"/>
  <c r="R677" i="1"/>
  <c r="Q677" i="1"/>
  <c r="R699" i="1"/>
  <c r="Q699" i="1"/>
  <c r="R698" i="1"/>
  <c r="Q698" i="1"/>
  <c r="R697" i="1"/>
  <c r="Q697" i="1"/>
  <c r="R696" i="1"/>
  <c r="Q696" i="1"/>
  <c r="R692" i="1"/>
  <c r="Q692" i="1"/>
  <c r="R691" i="1"/>
  <c r="Q691" i="1"/>
  <c r="R690" i="1"/>
  <c r="Q690" i="1"/>
  <c r="R689" i="1"/>
  <c r="Q689" i="1"/>
  <c r="R688" i="1"/>
  <c r="Q688" i="1"/>
  <c r="R687" i="1"/>
  <c r="Q687" i="1"/>
  <c r="R686" i="1"/>
  <c r="Q686" i="1"/>
  <c r="R685" i="1"/>
  <c r="Q685" i="1"/>
  <c r="R646" i="1"/>
  <c r="Q646" i="1"/>
  <c r="R645" i="1"/>
  <c r="Q645" i="1"/>
  <c r="R643" i="1"/>
  <c r="Q643" i="1"/>
  <c r="R507" i="1"/>
  <c r="Q507" i="1"/>
  <c r="R661" i="1"/>
  <c r="Q661" i="1"/>
  <c r="R660" i="1"/>
  <c r="Q660" i="1"/>
  <c r="R674" i="1"/>
  <c r="Q674" i="1"/>
  <c r="R673" i="1"/>
  <c r="Q673" i="1"/>
  <c r="R672" i="1"/>
  <c r="Q672" i="1"/>
  <c r="R671" i="1"/>
  <c r="Q671" i="1"/>
  <c r="R684" i="1"/>
  <c r="Q684" i="1"/>
  <c r="R683" i="1"/>
  <c r="Q683" i="1"/>
  <c r="R682" i="1"/>
  <c r="Q682" i="1"/>
  <c r="R666" i="1"/>
  <c r="Q666" i="1"/>
  <c r="R665" i="1"/>
  <c r="Q665" i="1"/>
  <c r="R664" i="1"/>
  <c r="Q664" i="1"/>
  <c r="R663" i="1"/>
  <c r="Q663" i="1"/>
  <c r="R662" i="1"/>
  <c r="Q662" i="1"/>
  <c r="R593" i="1"/>
  <c r="Q593" i="1"/>
  <c r="R659" i="1"/>
  <c r="Q659" i="1"/>
  <c r="R658" i="1"/>
  <c r="Q658" i="1"/>
  <c r="R657" i="1"/>
  <c r="Q657" i="1"/>
  <c r="R656" i="1"/>
  <c r="Q656" i="1"/>
  <c r="R655" i="1"/>
  <c r="Q655" i="1"/>
  <c r="R654" i="1"/>
  <c r="Q654" i="1"/>
  <c r="R650" i="1"/>
  <c r="Q650" i="1"/>
  <c r="R513" i="1"/>
  <c r="Q513" i="1"/>
  <c r="R512" i="1"/>
  <c r="Q512" i="1"/>
  <c r="R511" i="1"/>
  <c r="Q511" i="1"/>
  <c r="R510" i="1"/>
  <c r="Q510" i="1"/>
  <c r="R509" i="1"/>
  <c r="Q509" i="1"/>
  <c r="R508" i="1"/>
  <c r="Q508" i="1"/>
  <c r="R642" i="1"/>
  <c r="Q642" i="1"/>
  <c r="R641" i="1"/>
  <c r="Q641" i="1"/>
  <c r="R640" i="1"/>
  <c r="Q640" i="1"/>
  <c r="R639" i="1"/>
  <c r="Q639" i="1"/>
  <c r="R638" i="1"/>
  <c r="Q638" i="1"/>
  <c r="R637" i="1"/>
  <c r="Q637" i="1"/>
  <c r="R633" i="1"/>
  <c r="Q633" i="1"/>
  <c r="R632" i="1"/>
  <c r="Q632" i="1"/>
  <c r="R706" i="1"/>
  <c r="Q706" i="1"/>
  <c r="R705" i="1"/>
  <c r="Q705" i="1"/>
  <c r="R704" i="1"/>
  <c r="Q704" i="1"/>
  <c r="R703" i="1"/>
  <c r="Q703" i="1"/>
  <c r="R702" i="1"/>
  <c r="Q702" i="1"/>
  <c r="R529" i="1"/>
  <c r="Q529" i="1"/>
  <c r="R528" i="1"/>
  <c r="Q528" i="1"/>
  <c r="R734" i="1"/>
  <c r="Q734" i="1"/>
  <c r="R733" i="1"/>
  <c r="Q733" i="1"/>
  <c r="R627" i="1"/>
  <c r="Q627" i="1"/>
  <c r="R626" i="1"/>
  <c r="Q626" i="1"/>
  <c r="R625" i="1"/>
  <c r="Q625" i="1"/>
  <c r="R624" i="1"/>
  <c r="Q624" i="1"/>
  <c r="R623" i="1"/>
  <c r="Q623" i="1"/>
  <c r="R622" i="1"/>
  <c r="Q622" i="1"/>
  <c r="R618" i="1"/>
  <c r="Q618" i="1"/>
  <c r="R617" i="1"/>
  <c r="Q617" i="1"/>
  <c r="R616" i="1"/>
  <c r="Q616" i="1"/>
  <c r="R615" i="1"/>
  <c r="Q615" i="1"/>
  <c r="R614" i="1"/>
  <c r="Q614" i="1"/>
  <c r="R613" i="1"/>
  <c r="Q613" i="1"/>
  <c r="R612" i="1"/>
  <c r="Q612" i="1"/>
  <c r="R611" i="1"/>
  <c r="Q611" i="1"/>
  <c r="R610" i="1"/>
  <c r="Q610" i="1"/>
  <c r="R609" i="1"/>
  <c r="Q609" i="1"/>
  <c r="R608" i="1"/>
  <c r="Q608" i="1"/>
  <c r="R607" i="1"/>
  <c r="Q607" i="1"/>
  <c r="R606" i="1"/>
  <c r="Q606" i="1"/>
  <c r="R605" i="1"/>
  <c r="Q605" i="1"/>
  <c r="R604" i="1"/>
  <c r="Q604" i="1"/>
  <c r="R603" i="1"/>
  <c r="Q603" i="1"/>
  <c r="R599" i="1"/>
  <c r="Q599" i="1"/>
  <c r="R598" i="1"/>
  <c r="Q598" i="1"/>
  <c r="R647" i="1"/>
  <c r="Q647" i="1"/>
  <c r="R667" i="1"/>
  <c r="Q667" i="1"/>
  <c r="R681" i="1"/>
  <c r="Q681" i="1"/>
  <c r="R680" i="1"/>
  <c r="Q680" i="1"/>
  <c r="R679" i="1"/>
  <c r="Q679" i="1"/>
  <c r="R676" i="1"/>
  <c r="Q676" i="1"/>
  <c r="R675" i="1"/>
  <c r="Q675" i="1"/>
  <c r="R592" i="1"/>
  <c r="Q592" i="1"/>
  <c r="R591" i="1"/>
  <c r="Q591" i="1"/>
  <c r="R587" i="1"/>
  <c r="Q587" i="1"/>
  <c r="R586" i="1"/>
  <c r="Q586" i="1"/>
  <c r="R585" i="1"/>
  <c r="Q585" i="1"/>
  <c r="R584" i="1"/>
  <c r="Q584" i="1"/>
  <c r="R583" i="1"/>
  <c r="Q583" i="1"/>
  <c r="R582" i="1"/>
  <c r="Q582" i="1"/>
  <c r="R581" i="1"/>
  <c r="Q581" i="1"/>
  <c r="R580" i="1"/>
  <c r="Q580" i="1"/>
  <c r="R579" i="1"/>
  <c r="Q579" i="1"/>
  <c r="R578" i="1"/>
  <c r="Q578" i="1"/>
  <c r="R577" i="1"/>
  <c r="Q577" i="1"/>
  <c r="R576" i="1"/>
  <c r="Q576" i="1"/>
  <c r="R572" i="1"/>
  <c r="Q572" i="1"/>
  <c r="R571" i="1"/>
  <c r="Q571" i="1"/>
  <c r="R570" i="1"/>
  <c r="Q570" i="1"/>
  <c r="R569" i="1"/>
  <c r="Q569" i="1"/>
  <c r="R568" i="1"/>
  <c r="Q568" i="1"/>
  <c r="R567" i="1"/>
  <c r="Q567" i="1"/>
  <c r="R566" i="1"/>
  <c r="Q566" i="1"/>
  <c r="R565" i="1"/>
  <c r="Q565" i="1"/>
  <c r="R564" i="1"/>
  <c r="Q564" i="1"/>
  <c r="R563" i="1"/>
  <c r="Q563" i="1"/>
  <c r="R562" i="1"/>
  <c r="Q562" i="1"/>
  <c r="R561" i="1"/>
  <c r="Q561" i="1"/>
  <c r="R560" i="1"/>
  <c r="Q560" i="1"/>
  <c r="R559" i="1"/>
  <c r="Q559" i="1"/>
  <c r="R558" i="1"/>
  <c r="Q558" i="1"/>
  <c r="R557" i="1"/>
  <c r="Q557" i="1"/>
  <c r="R556" i="1"/>
  <c r="Q556" i="1"/>
  <c r="R555" i="1"/>
  <c r="Q555" i="1"/>
  <c r="R551" i="1"/>
  <c r="Q551" i="1"/>
  <c r="R550" i="1"/>
  <c r="Q550" i="1"/>
  <c r="R549" i="1"/>
  <c r="Q549" i="1"/>
  <c r="R548" i="1"/>
  <c r="Q548" i="1"/>
  <c r="R547" i="1"/>
  <c r="Q547" i="1"/>
  <c r="R546" i="1"/>
  <c r="Q546" i="1"/>
  <c r="R545" i="1"/>
  <c r="Q545" i="1"/>
  <c r="R544" i="1"/>
  <c r="Q544" i="1"/>
  <c r="R543" i="1"/>
  <c r="Q543" i="1"/>
  <c r="R542" i="1"/>
  <c r="Q542" i="1"/>
  <c r="R541" i="1"/>
  <c r="Q541" i="1"/>
  <c r="R540" i="1"/>
  <c r="Q540" i="1"/>
  <c r="R539" i="1"/>
  <c r="Q539" i="1"/>
  <c r="R535" i="1"/>
  <c r="Q535" i="1"/>
  <c r="R534" i="1"/>
  <c r="Q534" i="1"/>
  <c r="R533" i="1"/>
  <c r="Q533" i="1"/>
  <c r="R16" i="1"/>
  <c r="Q16" i="1"/>
  <c r="R15" i="1"/>
  <c r="Q15" i="1"/>
  <c r="R131" i="1"/>
  <c r="Q131" i="1"/>
  <c r="R527" i="1"/>
  <c r="Q527" i="1"/>
  <c r="R526" i="1"/>
  <c r="Q526" i="1"/>
  <c r="R525" i="1"/>
  <c r="Q525" i="1"/>
  <c r="R524" i="1"/>
  <c r="Q524" i="1"/>
  <c r="R523" i="1"/>
  <c r="Q523" i="1"/>
  <c r="R522" i="1"/>
  <c r="Q522" i="1"/>
  <c r="R521" i="1"/>
  <c r="Q521" i="1"/>
  <c r="R517" i="1"/>
  <c r="Q517" i="1"/>
  <c r="R516" i="1"/>
  <c r="Q516" i="1"/>
  <c r="R515" i="1"/>
  <c r="Q515" i="1"/>
  <c r="R514" i="1"/>
  <c r="Q514" i="1"/>
  <c r="R649" i="1"/>
  <c r="Q649" i="1"/>
  <c r="R648" i="1"/>
  <c r="Q648" i="1"/>
  <c r="R597" i="1"/>
  <c r="Q597" i="1"/>
  <c r="R596" i="1"/>
  <c r="Q596" i="1"/>
  <c r="R595" i="1"/>
  <c r="Q595" i="1"/>
  <c r="R594" i="1"/>
  <c r="Q594" i="1"/>
  <c r="R506" i="1"/>
  <c r="Q506" i="1"/>
  <c r="R505" i="1"/>
  <c r="Q505" i="1"/>
  <c r="R504" i="1"/>
  <c r="Q504" i="1"/>
  <c r="R503" i="1"/>
  <c r="Q503" i="1"/>
  <c r="R502" i="1"/>
  <c r="Q502" i="1"/>
  <c r="R501" i="1"/>
  <c r="Q501" i="1"/>
  <c r="R500" i="1"/>
  <c r="Q500" i="1"/>
  <c r="R496" i="1"/>
  <c r="Q496" i="1"/>
  <c r="R495" i="1"/>
  <c r="Q495" i="1"/>
  <c r="R494" i="1"/>
  <c r="Q494" i="1"/>
  <c r="R493" i="1"/>
  <c r="Q493" i="1"/>
  <c r="R492" i="1"/>
  <c r="Q492" i="1"/>
  <c r="R491" i="1"/>
  <c r="Q491" i="1"/>
  <c r="R490" i="1"/>
  <c r="Q490" i="1"/>
  <c r="R489" i="1"/>
  <c r="Q489" i="1"/>
  <c r="R488" i="1"/>
  <c r="Q488" i="1"/>
  <c r="R487" i="1"/>
  <c r="Q487" i="1"/>
  <c r="R486" i="1"/>
  <c r="Q486" i="1"/>
  <c r="R485" i="1"/>
  <c r="Q485" i="1"/>
  <c r="R484" i="1"/>
  <c r="Q484" i="1"/>
  <c r="R480" i="1"/>
  <c r="Q480" i="1"/>
  <c r="R479" i="1"/>
  <c r="Q479" i="1"/>
  <c r="R478" i="1"/>
  <c r="Q478" i="1"/>
  <c r="R477" i="1"/>
  <c r="Q477" i="1"/>
  <c r="R476" i="1"/>
  <c r="Q476" i="1"/>
  <c r="R475" i="1"/>
  <c r="Q475" i="1"/>
  <c r="R474" i="1"/>
  <c r="Q474" i="1"/>
  <c r="R473" i="1"/>
  <c r="Q473" i="1"/>
  <c r="R472" i="1"/>
  <c r="Q472" i="1"/>
  <c r="R468" i="1"/>
  <c r="Q468" i="1"/>
  <c r="R467" i="1"/>
  <c r="Q467" i="1"/>
  <c r="R466" i="1"/>
  <c r="Q466" i="1"/>
  <c r="R465" i="1"/>
  <c r="Q465" i="1"/>
  <c r="R464" i="1"/>
  <c r="Q464" i="1"/>
  <c r="R463" i="1"/>
  <c r="Q463" i="1"/>
  <c r="R462" i="1"/>
  <c r="Q462" i="1"/>
  <c r="R461" i="1"/>
  <c r="Q461" i="1"/>
  <c r="R460" i="1"/>
  <c r="Q460" i="1"/>
  <c r="R459" i="1"/>
  <c r="Q459" i="1"/>
  <c r="R455" i="1"/>
  <c r="Q455" i="1"/>
  <c r="R454" i="1"/>
  <c r="Q454" i="1"/>
  <c r="R453" i="1"/>
  <c r="Q453" i="1"/>
  <c r="R452" i="1"/>
  <c r="Q452" i="1"/>
  <c r="R451" i="1"/>
  <c r="Q451" i="1"/>
  <c r="R450" i="1"/>
  <c r="Q450" i="1"/>
  <c r="R449" i="1"/>
  <c r="Q449" i="1"/>
  <c r="R448" i="1"/>
  <c r="Q448" i="1"/>
  <c r="R447" i="1"/>
  <c r="Q447" i="1"/>
  <c r="R446" i="1"/>
  <c r="Q446" i="1"/>
  <c r="R445" i="1"/>
  <c r="Q445" i="1"/>
  <c r="R444" i="1"/>
  <c r="Q444" i="1"/>
  <c r="R443" i="1"/>
  <c r="Q443" i="1"/>
  <c r="R442" i="1"/>
  <c r="Q442" i="1"/>
  <c r="R441" i="1"/>
  <c r="Q441" i="1"/>
  <c r="R440" i="1"/>
  <c r="Q440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29" i="1"/>
  <c r="Q429" i="1"/>
  <c r="R428" i="1"/>
  <c r="Q428" i="1"/>
  <c r="R427" i="1"/>
  <c r="Q427" i="1"/>
  <c r="R424" i="1"/>
  <c r="Q424" i="1"/>
  <c r="R423" i="1"/>
  <c r="Q423" i="1"/>
  <c r="R422" i="1"/>
  <c r="Q422" i="1"/>
  <c r="R419" i="1"/>
  <c r="Q419" i="1"/>
  <c r="R418" i="1"/>
  <c r="Q418" i="1"/>
  <c r="R396" i="1"/>
  <c r="Q396" i="1"/>
  <c r="R395" i="1"/>
  <c r="Q395" i="1"/>
  <c r="R413" i="1"/>
  <c r="Q413" i="1"/>
  <c r="R412" i="1"/>
  <c r="Q412" i="1"/>
  <c r="R411" i="1"/>
  <c r="Q411" i="1"/>
  <c r="R410" i="1"/>
  <c r="Q410" i="1"/>
  <c r="R409" i="1"/>
  <c r="Q409" i="1"/>
  <c r="R407" i="1"/>
  <c r="Q407" i="1"/>
  <c r="R314" i="1"/>
  <c r="Q314" i="1"/>
  <c r="R313" i="1"/>
  <c r="Q313" i="1"/>
  <c r="R312" i="1"/>
  <c r="Q312" i="1"/>
  <c r="R401" i="1"/>
  <c r="Q401" i="1"/>
  <c r="R394" i="1"/>
  <c r="Q394" i="1"/>
  <c r="R320" i="1"/>
  <c r="Q320" i="1"/>
  <c r="R319" i="1"/>
  <c r="Q319" i="1"/>
  <c r="R318" i="1"/>
  <c r="Q318" i="1"/>
  <c r="R317" i="1"/>
  <c r="Q317" i="1"/>
  <c r="R389" i="1"/>
  <c r="Q389" i="1"/>
  <c r="R388" i="1"/>
  <c r="Q388" i="1"/>
  <c r="R387" i="1"/>
  <c r="Q387" i="1"/>
  <c r="R386" i="1"/>
  <c r="Q386" i="1"/>
  <c r="R385" i="1"/>
  <c r="Q385" i="1"/>
  <c r="R240" i="1"/>
  <c r="Q240" i="1"/>
  <c r="R239" i="1"/>
  <c r="Q239" i="1"/>
  <c r="R378" i="1"/>
  <c r="Q378" i="1"/>
  <c r="R377" i="1"/>
  <c r="Q377" i="1"/>
  <c r="R376" i="1"/>
  <c r="Q376" i="1"/>
  <c r="R375" i="1"/>
  <c r="Q375" i="1"/>
  <c r="R291" i="1"/>
  <c r="Q291" i="1"/>
  <c r="R290" i="1"/>
  <c r="Q290" i="1"/>
  <c r="R289" i="1"/>
  <c r="Q289" i="1"/>
  <c r="R288" i="1"/>
  <c r="Q288" i="1"/>
  <c r="R371" i="1"/>
  <c r="Q371" i="1"/>
  <c r="R370" i="1"/>
  <c r="Q370" i="1"/>
  <c r="R366" i="1"/>
  <c r="Q366" i="1"/>
  <c r="R364" i="1"/>
  <c r="Q364" i="1"/>
  <c r="R363" i="1"/>
  <c r="Q363" i="1"/>
  <c r="R362" i="1"/>
  <c r="Q362" i="1"/>
  <c r="R361" i="1"/>
  <c r="Q361" i="1"/>
  <c r="R360" i="1"/>
  <c r="Q360" i="1"/>
  <c r="R359" i="1"/>
  <c r="Q359" i="1"/>
  <c r="R358" i="1"/>
  <c r="Q358" i="1"/>
  <c r="R357" i="1"/>
  <c r="Q357" i="1"/>
  <c r="R355" i="1"/>
  <c r="Q355" i="1"/>
  <c r="R354" i="1"/>
  <c r="Q354" i="1"/>
  <c r="R352" i="1"/>
  <c r="Q352" i="1"/>
  <c r="R351" i="1"/>
  <c r="Q351" i="1"/>
  <c r="R350" i="1"/>
  <c r="Q350" i="1"/>
  <c r="R346" i="1"/>
  <c r="Q346" i="1"/>
  <c r="R345" i="1"/>
  <c r="Q345" i="1"/>
  <c r="R344" i="1"/>
  <c r="Q344" i="1"/>
  <c r="R343" i="1"/>
  <c r="Q343" i="1"/>
  <c r="R342" i="1"/>
  <c r="Q342" i="1"/>
  <c r="R341" i="1"/>
  <c r="Q341" i="1"/>
  <c r="R340" i="1"/>
  <c r="Q340" i="1"/>
  <c r="R339" i="1"/>
  <c r="Q339" i="1"/>
  <c r="R338" i="1"/>
  <c r="Q338" i="1"/>
  <c r="R337" i="1"/>
  <c r="Q337" i="1"/>
  <c r="R336" i="1"/>
  <c r="Q336" i="1"/>
  <c r="R333" i="1"/>
  <c r="Q333" i="1"/>
  <c r="R332" i="1"/>
  <c r="Q332" i="1"/>
  <c r="R331" i="1"/>
  <c r="Q331" i="1"/>
  <c r="R305" i="1"/>
  <c r="Q305" i="1"/>
  <c r="R304" i="1"/>
  <c r="Q304" i="1"/>
  <c r="R303" i="1"/>
  <c r="Q303" i="1"/>
  <c r="R302" i="1"/>
  <c r="Q302" i="1"/>
  <c r="R301" i="1"/>
  <c r="Q301" i="1"/>
  <c r="R300" i="1"/>
  <c r="Q300" i="1"/>
  <c r="R299" i="1"/>
  <c r="Q299" i="1"/>
  <c r="R298" i="1"/>
  <c r="Q298" i="1"/>
  <c r="R297" i="1"/>
  <c r="Q297" i="1"/>
  <c r="R296" i="1"/>
  <c r="Q296" i="1"/>
  <c r="R295" i="1"/>
  <c r="Q295" i="1"/>
  <c r="R294" i="1"/>
  <c r="Q294" i="1"/>
  <c r="R373" i="1"/>
  <c r="Q373" i="1"/>
  <c r="R372" i="1"/>
  <c r="Q372" i="1"/>
  <c r="R406" i="1"/>
  <c r="Q406" i="1"/>
  <c r="R405" i="1"/>
  <c r="Q405" i="1"/>
  <c r="R404" i="1"/>
  <c r="Q404" i="1"/>
  <c r="R403" i="1"/>
  <c r="Q403" i="1"/>
  <c r="R402" i="1"/>
  <c r="Q402" i="1"/>
  <c r="R311" i="1"/>
  <c r="Q311" i="1"/>
  <c r="R310" i="1"/>
  <c r="Q310" i="1"/>
  <c r="R327" i="1"/>
  <c r="Q327" i="1"/>
  <c r="R326" i="1"/>
  <c r="Q326" i="1"/>
  <c r="R325" i="1"/>
  <c r="Q325" i="1"/>
  <c r="R324" i="1"/>
  <c r="Q324" i="1"/>
  <c r="R323" i="1"/>
  <c r="Q323" i="1"/>
  <c r="R322" i="1"/>
  <c r="Q322" i="1"/>
  <c r="R321" i="1"/>
  <c r="Q321" i="1"/>
  <c r="R393" i="1"/>
  <c r="Q393" i="1"/>
  <c r="R392" i="1"/>
  <c r="Q392" i="1"/>
  <c r="R108" i="1"/>
  <c r="Q108" i="1"/>
  <c r="R107" i="1"/>
  <c r="Q107" i="1"/>
  <c r="R287" i="1"/>
  <c r="Q287" i="1"/>
  <c r="R286" i="1"/>
  <c r="Q286" i="1"/>
  <c r="R285" i="1"/>
  <c r="Q285" i="1"/>
  <c r="R284" i="1"/>
  <c r="Q284" i="1"/>
  <c r="R283" i="1"/>
  <c r="Q283" i="1"/>
  <c r="R261" i="1"/>
  <c r="Q261" i="1"/>
  <c r="R260" i="1"/>
  <c r="Q260" i="1"/>
  <c r="R278" i="1"/>
  <c r="Q278" i="1"/>
  <c r="R277" i="1"/>
  <c r="Q277" i="1"/>
  <c r="R276" i="1"/>
  <c r="Q276" i="1"/>
  <c r="R275" i="1"/>
  <c r="Q275" i="1"/>
  <c r="R274" i="1"/>
  <c r="Q274" i="1"/>
  <c r="R273" i="1"/>
  <c r="Q273" i="1"/>
  <c r="R272" i="1"/>
  <c r="Q272" i="1"/>
  <c r="R271" i="1"/>
  <c r="Q271" i="1"/>
  <c r="R270" i="1"/>
  <c r="Q270" i="1"/>
  <c r="R269" i="1"/>
  <c r="Q269" i="1"/>
  <c r="R268" i="1"/>
  <c r="Q268" i="1"/>
  <c r="R267" i="1"/>
  <c r="Q267" i="1"/>
  <c r="R263" i="1"/>
  <c r="Q263" i="1"/>
  <c r="R258" i="1"/>
  <c r="Q258" i="1"/>
  <c r="R257" i="1"/>
  <c r="Q257" i="1"/>
  <c r="R255" i="1"/>
  <c r="Q255" i="1"/>
  <c r="R254" i="1"/>
  <c r="Q254" i="1"/>
  <c r="R253" i="1"/>
  <c r="Q253" i="1"/>
  <c r="R252" i="1"/>
  <c r="Q252" i="1"/>
  <c r="R251" i="1"/>
  <c r="Q251" i="1"/>
  <c r="R250" i="1"/>
  <c r="Q250" i="1"/>
  <c r="R249" i="1"/>
  <c r="Q249" i="1"/>
  <c r="R245" i="1"/>
  <c r="Q245" i="1"/>
  <c r="R244" i="1"/>
  <c r="Q244" i="1"/>
  <c r="R243" i="1"/>
  <c r="Q243" i="1"/>
  <c r="R242" i="1"/>
  <c r="Q242" i="1"/>
  <c r="R241" i="1"/>
  <c r="Q241" i="1"/>
  <c r="R532" i="1"/>
  <c r="Q532" i="1"/>
  <c r="R629" i="1"/>
  <c r="Q629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20" i="1"/>
  <c r="Q220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169" i="1"/>
  <c r="Q169" i="1"/>
  <c r="R168" i="1"/>
  <c r="Q168" i="1"/>
  <c r="R167" i="1"/>
  <c r="Q167" i="1"/>
  <c r="R114" i="1"/>
  <c r="Q114" i="1"/>
  <c r="R113" i="1"/>
  <c r="Q113" i="1"/>
  <c r="R628" i="1"/>
  <c r="Q628" i="1"/>
  <c r="R196" i="1"/>
  <c r="Q196" i="1"/>
  <c r="R177" i="1"/>
  <c r="Q177" i="1"/>
  <c r="R176" i="1"/>
  <c r="Q176" i="1"/>
  <c r="R175" i="1"/>
  <c r="Q175" i="1"/>
  <c r="R174" i="1"/>
  <c r="Q174" i="1"/>
  <c r="R173" i="1"/>
  <c r="Q173" i="1"/>
  <c r="R161" i="1"/>
  <c r="Q161" i="1"/>
  <c r="R160" i="1"/>
  <c r="Q160" i="1"/>
  <c r="R159" i="1"/>
  <c r="Q15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30" i="1"/>
  <c r="Q130" i="1"/>
  <c r="R316" i="1"/>
  <c r="Q316" i="1"/>
  <c r="R315" i="1"/>
  <c r="Q315" i="1"/>
  <c r="R426" i="1"/>
  <c r="Q426" i="1"/>
  <c r="R425" i="1"/>
  <c r="Q425" i="1"/>
  <c r="R192" i="1"/>
  <c r="Q192" i="1"/>
  <c r="R191" i="1"/>
  <c r="Q191" i="1"/>
  <c r="R190" i="1"/>
  <c r="Q190" i="1"/>
  <c r="R189" i="1"/>
  <c r="Q189" i="1"/>
  <c r="R185" i="1"/>
  <c r="Q185" i="1"/>
  <c r="R165" i="1"/>
  <c r="Q165" i="1"/>
  <c r="R164" i="1"/>
  <c r="Q164" i="1"/>
  <c r="R163" i="1"/>
  <c r="Q163" i="1"/>
  <c r="R194" i="1"/>
  <c r="Q194" i="1"/>
  <c r="R193" i="1"/>
  <c r="Q193" i="1"/>
  <c r="R129" i="1"/>
  <c r="Q129" i="1"/>
  <c r="R128" i="1"/>
  <c r="Q128" i="1"/>
  <c r="R142" i="1"/>
  <c r="Q142" i="1"/>
  <c r="R166" i="1"/>
  <c r="Q166" i="1"/>
  <c r="R150" i="1"/>
  <c r="Q150" i="1"/>
  <c r="R149" i="1"/>
  <c r="Q149" i="1"/>
  <c r="R148" i="1"/>
  <c r="Q148" i="1"/>
  <c r="R147" i="1"/>
  <c r="Q147" i="1"/>
  <c r="R146" i="1"/>
  <c r="Q146" i="1"/>
  <c r="R145" i="1"/>
  <c r="Q145" i="1"/>
  <c r="R144" i="1"/>
  <c r="Q144" i="1"/>
  <c r="R155" i="1"/>
  <c r="Q155" i="1"/>
  <c r="R153" i="1"/>
  <c r="Q153" i="1"/>
  <c r="R152" i="1"/>
  <c r="Q152" i="1"/>
  <c r="R183" i="1"/>
  <c r="Q183" i="1"/>
  <c r="R182" i="1"/>
  <c r="Q182" i="1"/>
  <c r="R181" i="1"/>
  <c r="Q181" i="1"/>
  <c r="R180" i="1"/>
  <c r="Q180" i="1"/>
  <c r="R179" i="1"/>
  <c r="Q179" i="1"/>
  <c r="R178" i="1"/>
  <c r="Q178" i="1"/>
  <c r="R195" i="1"/>
  <c r="Q195" i="1"/>
  <c r="R162" i="1"/>
  <c r="Q162" i="1"/>
  <c r="R140" i="1"/>
  <c r="Q140" i="1"/>
  <c r="R136" i="1"/>
  <c r="Q136" i="1"/>
  <c r="R135" i="1"/>
  <c r="Q135" i="1"/>
  <c r="R134" i="1"/>
  <c r="Q134" i="1"/>
  <c r="R133" i="1"/>
  <c r="Q133" i="1"/>
  <c r="R132" i="1"/>
  <c r="Q132" i="1"/>
  <c r="R111" i="1"/>
  <c r="Q111" i="1"/>
  <c r="R110" i="1"/>
  <c r="Q110" i="1"/>
  <c r="R293" i="1"/>
  <c r="Q293" i="1"/>
  <c r="R292" i="1"/>
  <c r="Q292" i="1"/>
  <c r="R105" i="1"/>
  <c r="Q105" i="1"/>
  <c r="R104" i="1"/>
  <c r="Q104" i="1"/>
  <c r="R102" i="1"/>
  <c r="Q102" i="1"/>
  <c r="R101" i="1"/>
  <c r="Q101" i="1"/>
  <c r="R127" i="1"/>
  <c r="Q127" i="1"/>
  <c r="R123" i="1"/>
  <c r="Q123" i="1"/>
  <c r="R122" i="1"/>
  <c r="Q122" i="1"/>
  <c r="R121" i="1"/>
  <c r="Q121" i="1"/>
  <c r="R120" i="1"/>
  <c r="Q120" i="1"/>
  <c r="R119" i="1"/>
  <c r="Q119" i="1"/>
  <c r="R118" i="1"/>
  <c r="Q118" i="1"/>
  <c r="R97" i="1"/>
  <c r="Q97" i="1"/>
  <c r="R96" i="1"/>
  <c r="Q96" i="1"/>
  <c r="R95" i="1"/>
  <c r="Q95" i="1"/>
  <c r="R94" i="1"/>
  <c r="Q94" i="1"/>
  <c r="R93" i="1"/>
  <c r="Q93" i="1"/>
  <c r="R89" i="1"/>
  <c r="Q89" i="1"/>
  <c r="R88" i="1"/>
  <c r="Q88" i="1"/>
  <c r="R87" i="1"/>
  <c r="Q87" i="1"/>
  <c r="R86" i="1"/>
  <c r="Q86" i="1"/>
  <c r="R85" i="1"/>
  <c r="Q85" i="1"/>
  <c r="R84" i="1"/>
  <c r="Q84" i="1"/>
  <c r="R80" i="1"/>
  <c r="Q80" i="1"/>
  <c r="R79" i="1"/>
  <c r="Q79" i="1"/>
  <c r="R78" i="1"/>
  <c r="Q78" i="1"/>
  <c r="R77" i="1"/>
  <c r="Q77" i="1"/>
  <c r="R76" i="1"/>
  <c r="Q76" i="1"/>
  <c r="R75" i="1"/>
  <c r="Q75" i="1"/>
  <c r="R71" i="1"/>
  <c r="Q71" i="1"/>
  <c r="R70" i="1"/>
  <c r="Q70" i="1"/>
  <c r="R69" i="1"/>
  <c r="Q69" i="1"/>
  <c r="R68" i="1"/>
  <c r="Q68" i="1"/>
  <c r="R67" i="1"/>
  <c r="Q67" i="1"/>
  <c r="R66" i="1"/>
  <c r="Q66" i="1"/>
  <c r="R62" i="1"/>
  <c r="Q62" i="1"/>
  <c r="R61" i="1"/>
  <c r="Q61" i="1"/>
  <c r="R60" i="1"/>
  <c r="Q60" i="1"/>
  <c r="R59" i="1"/>
  <c r="Q59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3" i="1"/>
  <c r="Q43" i="1"/>
  <c r="R42" i="1"/>
  <c r="Q42" i="1"/>
  <c r="R41" i="1"/>
  <c r="Q41" i="1"/>
  <c r="R40" i="1"/>
  <c r="Q40" i="1"/>
  <c r="R39" i="1"/>
  <c r="Q39" i="1"/>
  <c r="R38" i="1"/>
  <c r="Q38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R26" i="1"/>
  <c r="Q26" i="1"/>
  <c r="R25" i="1"/>
  <c r="Q25" i="1"/>
  <c r="R21" i="1"/>
  <c r="Q21" i="1"/>
  <c r="R20" i="1"/>
  <c r="Q20" i="1"/>
  <c r="R19" i="1"/>
  <c r="Q19" i="1"/>
  <c r="R18" i="1"/>
  <c r="Q18" i="1"/>
  <c r="R14" i="1"/>
  <c r="Q14" i="1"/>
  <c r="R13" i="1"/>
  <c r="Q13" i="1"/>
  <c r="R12" i="1"/>
  <c r="Q12" i="1"/>
  <c r="R11" i="1"/>
  <c r="Q11" i="1"/>
  <c r="R7" i="1"/>
  <c r="Q7" i="1"/>
  <c r="R6" i="1"/>
  <c r="Q6" i="1"/>
  <c r="R5" i="1"/>
  <c r="Q5" i="1"/>
  <c r="R4" i="1"/>
  <c r="Q4" i="1"/>
  <c r="H354" i="1"/>
  <c r="H149" i="1"/>
  <c r="E149" i="1"/>
  <c r="V149" i="1" s="1"/>
  <c r="W149" i="1" s="1"/>
  <c r="H148" i="1"/>
  <c r="H181" i="1"/>
  <c r="H180" i="1"/>
  <c r="E181" i="1"/>
  <c r="V181" i="1" s="1"/>
  <c r="E180" i="1"/>
  <c r="V180" i="1" s="1"/>
  <c r="W180" i="1" s="1"/>
  <c r="O49" i="1"/>
  <c r="P49" i="1" s="1"/>
  <c r="M49" i="1"/>
  <c r="P48" i="1" s="1"/>
  <c r="H49" i="1"/>
  <c r="E49" i="1"/>
  <c r="V49" i="1" s="1"/>
  <c r="W49" i="1" s="1"/>
  <c r="M294" i="1"/>
  <c r="P293" i="1" s="1"/>
  <c r="H294" i="1"/>
  <c r="E294" i="1"/>
  <c r="V294" i="1" s="1"/>
  <c r="P727" i="1"/>
  <c r="P721" i="1"/>
  <c r="P720" i="1"/>
  <c r="P719" i="1"/>
  <c r="P718" i="1"/>
  <c r="P716" i="1"/>
  <c r="P715" i="1"/>
  <c r="P714" i="1"/>
  <c r="P713" i="1"/>
  <c r="P712" i="1"/>
  <c r="P654" i="1"/>
  <c r="P637" i="1"/>
  <c r="P622" i="1"/>
  <c r="P617" i="1"/>
  <c r="P616" i="1"/>
  <c r="P615" i="1"/>
  <c r="P614" i="1"/>
  <c r="P613" i="1"/>
  <c r="P610" i="1"/>
  <c r="P607" i="1"/>
  <c r="P606" i="1"/>
  <c r="P605" i="1"/>
  <c r="P604" i="1"/>
  <c r="P603" i="1"/>
  <c r="P576" i="1"/>
  <c r="P571" i="1"/>
  <c r="P570" i="1"/>
  <c r="P569" i="1"/>
  <c r="P568" i="1"/>
  <c r="P567" i="1"/>
  <c r="P566" i="1"/>
  <c r="P565" i="1"/>
  <c r="P564" i="1"/>
  <c r="P563" i="1"/>
  <c r="P562" i="1"/>
  <c r="P560" i="1"/>
  <c r="P559" i="1"/>
  <c r="P558" i="1"/>
  <c r="P557" i="1"/>
  <c r="P556" i="1"/>
  <c r="P555" i="1"/>
  <c r="P548" i="1"/>
  <c r="P547" i="1"/>
  <c r="P546" i="1"/>
  <c r="P544" i="1"/>
  <c r="P543" i="1"/>
  <c r="P542" i="1"/>
  <c r="P541" i="1"/>
  <c r="P540" i="1"/>
  <c r="P539" i="1"/>
  <c r="P521" i="1"/>
  <c r="P484" i="1"/>
  <c r="P479" i="1"/>
  <c r="P476" i="1"/>
  <c r="P475" i="1"/>
  <c r="P474" i="1"/>
  <c r="P473" i="1"/>
  <c r="P472" i="1"/>
  <c r="P467" i="1"/>
  <c r="P466" i="1"/>
  <c r="P465" i="1"/>
  <c r="P464" i="1"/>
  <c r="P463" i="1"/>
  <c r="P462" i="1"/>
  <c r="P461" i="1"/>
  <c r="P460" i="1"/>
  <c r="P459" i="1"/>
  <c r="P454" i="1"/>
  <c r="P453" i="1"/>
  <c r="P451" i="1"/>
  <c r="P450" i="1"/>
  <c r="P449" i="1"/>
  <c r="P448" i="1"/>
  <c r="P447" i="1"/>
  <c r="P446" i="1"/>
  <c r="P444" i="1"/>
  <c r="P443" i="1"/>
  <c r="P442" i="1"/>
  <c r="P441" i="1"/>
  <c r="P440" i="1"/>
  <c r="P435" i="1"/>
  <c r="P385" i="1"/>
  <c r="P345" i="1"/>
  <c r="P277" i="1"/>
  <c r="P276" i="1"/>
  <c r="P275" i="1"/>
  <c r="P274" i="1"/>
  <c r="P273" i="1"/>
  <c r="P272" i="1"/>
  <c r="P271" i="1"/>
  <c r="P270" i="1"/>
  <c r="P269" i="1"/>
  <c r="P268" i="1"/>
  <c r="P267" i="1"/>
  <c r="P252" i="1"/>
  <c r="P231" i="1"/>
  <c r="P230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122" i="1"/>
  <c r="P121" i="1"/>
  <c r="P120" i="1"/>
  <c r="P119" i="1"/>
  <c r="P118" i="1"/>
  <c r="P96" i="1"/>
  <c r="P95" i="1"/>
  <c r="P94" i="1"/>
  <c r="P93" i="1"/>
  <c r="P85" i="1"/>
  <c r="P76" i="1"/>
  <c r="P69" i="1"/>
  <c r="P61" i="1"/>
  <c r="P60" i="1"/>
  <c r="P59" i="1"/>
  <c r="P54" i="1"/>
  <c r="P42" i="1"/>
  <c r="P41" i="1"/>
  <c r="P40" i="1"/>
  <c r="P39" i="1"/>
  <c r="P38" i="1"/>
  <c r="P26" i="1"/>
  <c r="P25" i="1"/>
  <c r="P12" i="1"/>
  <c r="P11" i="1"/>
  <c r="P6" i="1"/>
  <c r="P5" i="1"/>
  <c r="P4" i="1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J589" i="3"/>
  <c r="J613" i="3"/>
  <c r="J519" i="3"/>
  <c r="J339" i="3"/>
  <c r="J572" i="3"/>
  <c r="J223" i="3"/>
  <c r="J642" i="3"/>
  <c r="J502" i="3"/>
  <c r="J534" i="3"/>
  <c r="J664" i="3"/>
  <c r="J305" i="3"/>
  <c r="J51" i="3"/>
  <c r="J472" i="3"/>
  <c r="J63" i="3"/>
  <c r="J288" i="3"/>
  <c r="J187" i="3"/>
  <c r="J89" i="3"/>
  <c r="J107" i="3"/>
  <c r="J488" i="3"/>
  <c r="J451" i="3"/>
  <c r="J439" i="3"/>
  <c r="J322" i="3"/>
  <c r="J72" i="3"/>
  <c r="J116" i="3"/>
  <c r="J392" i="3"/>
  <c r="J414" i="3"/>
  <c r="J242" i="3"/>
  <c r="J560" i="3"/>
  <c r="J17" i="3"/>
  <c r="J371" i="3"/>
  <c r="J164" i="3"/>
  <c r="J261" i="3"/>
  <c r="J354" i="3"/>
  <c r="J631" i="3"/>
  <c r="J81" i="3"/>
  <c r="J427" i="3"/>
  <c r="J39" i="3"/>
  <c r="J131" i="3"/>
  <c r="J205" i="3"/>
  <c r="J30" i="3"/>
  <c r="J150" i="3"/>
  <c r="J8" i="3"/>
  <c r="S13" i="1" l="1"/>
  <c r="S25" i="1"/>
  <c r="S28" i="1"/>
  <c r="S31" i="1"/>
  <c r="S34" i="1"/>
  <c r="S55" i="1"/>
  <c r="S40" i="1"/>
  <c r="S43" i="1"/>
  <c r="S262" i="1"/>
  <c r="S14" i="1"/>
  <c r="S89" i="1"/>
  <c r="S121" i="1"/>
  <c r="S104" i="1"/>
  <c r="S293" i="1"/>
  <c r="S162" i="1"/>
  <c r="S41" i="1"/>
  <c r="S95" i="1"/>
  <c r="S53" i="1"/>
  <c r="S59" i="1"/>
  <c r="S118" i="1"/>
  <c r="S145" i="1"/>
  <c r="S148" i="1"/>
  <c r="S129" i="1"/>
  <c r="S191" i="1"/>
  <c r="S205" i="1"/>
  <c r="S208" i="1"/>
  <c r="S161" i="1"/>
  <c r="S175" i="1"/>
  <c r="S196" i="1"/>
  <c r="S135" i="1"/>
  <c r="S179" i="1"/>
  <c r="S153" i="1"/>
  <c r="S49" i="1"/>
  <c r="S38" i="1"/>
  <c r="S202" i="1"/>
  <c r="S32" i="1"/>
  <c r="S114" i="1"/>
  <c r="S52" i="1"/>
  <c r="S47" i="1"/>
  <c r="S166" i="1"/>
  <c r="S50" i="1"/>
  <c r="S29" i="1"/>
  <c r="S163" i="1"/>
  <c r="S11" i="1"/>
  <c r="S68" i="1"/>
  <c r="S71" i="1"/>
  <c r="S77" i="1"/>
  <c r="S80" i="1"/>
  <c r="S132" i="1"/>
  <c r="S61" i="1"/>
  <c r="S70" i="1"/>
  <c r="S76" i="1"/>
  <c r="S79" i="1"/>
  <c r="S85" i="1"/>
  <c r="S88" i="1"/>
  <c r="S94" i="1"/>
  <c r="S97" i="1"/>
  <c r="S120" i="1"/>
  <c r="S123" i="1"/>
  <c r="S102" i="1"/>
  <c r="S111" i="1"/>
  <c r="S134" i="1"/>
  <c r="S140" i="1"/>
  <c r="S178" i="1"/>
  <c r="S152" i="1"/>
  <c r="S144" i="1"/>
  <c r="S147" i="1"/>
  <c r="S150" i="1"/>
  <c r="S128" i="1"/>
  <c r="S194" i="1"/>
  <c r="S165" i="1"/>
  <c r="S190" i="1"/>
  <c r="S425" i="1"/>
  <c r="S316" i="1"/>
  <c r="S198" i="1"/>
  <c r="S201" i="1"/>
  <c r="S204" i="1"/>
  <c r="S207" i="1"/>
  <c r="S160" i="1"/>
  <c r="S174" i="1"/>
  <c r="S177" i="1"/>
  <c r="S113" i="1"/>
  <c r="S168" i="1"/>
  <c r="S213" i="1"/>
  <c r="S216" i="1"/>
  <c r="S219" i="1"/>
  <c r="S225" i="1"/>
  <c r="S231" i="1"/>
  <c r="S234" i="1"/>
  <c r="S532" i="1"/>
  <c r="S249" i="1"/>
  <c r="S252" i="1"/>
  <c r="S255" i="1"/>
  <c r="S263" i="1"/>
  <c r="S272" i="1"/>
  <c r="S275" i="1"/>
  <c r="S278" i="1"/>
  <c r="S283" i="1"/>
  <c r="S286" i="1"/>
  <c r="S108" i="1"/>
  <c r="S321" i="1"/>
  <c r="S324" i="1"/>
  <c r="S327" i="1"/>
  <c r="S402" i="1"/>
  <c r="S405" i="1"/>
  <c r="S373" i="1"/>
  <c r="S296" i="1"/>
  <c r="S299" i="1"/>
  <c r="S302" i="1"/>
  <c r="S305" i="1"/>
  <c r="S333" i="1"/>
  <c r="S338" i="1"/>
  <c r="S341" i="1"/>
  <c r="S344" i="1"/>
  <c r="S350" i="1"/>
  <c r="S354" i="1"/>
  <c r="S361" i="1"/>
  <c r="S364" i="1"/>
  <c r="S371" i="1"/>
  <c r="S290" i="1"/>
  <c r="S376" i="1"/>
  <c r="S239" i="1"/>
  <c r="S386" i="1"/>
  <c r="S389" i="1"/>
  <c r="S319" i="1"/>
  <c r="S401" i="1"/>
  <c r="S314" i="1"/>
  <c r="S410" i="1"/>
  <c r="S413" i="1"/>
  <c r="S418" i="1"/>
  <c r="S423" i="1"/>
  <c r="S181" i="1"/>
  <c r="S62" i="1"/>
  <c r="S426" i="1"/>
  <c r="S130" i="1"/>
  <c r="S463" i="1"/>
  <c r="S466" i="1"/>
  <c r="S475" i="1"/>
  <c r="S478" i="1"/>
  <c r="S484" i="1"/>
  <c r="S487" i="1"/>
  <c r="S496" i="1"/>
  <c r="S502" i="1"/>
  <c r="S505" i="1"/>
  <c r="S595" i="1"/>
  <c r="S648" i="1"/>
  <c r="S515" i="1"/>
  <c r="S521" i="1"/>
  <c r="S524" i="1"/>
  <c r="S527" i="1"/>
  <c r="S16" i="1"/>
  <c r="S541" i="1"/>
  <c r="S547" i="1"/>
  <c r="S550" i="1"/>
  <c r="S556" i="1"/>
  <c r="S559" i="1"/>
  <c r="S562" i="1"/>
  <c r="S565" i="1"/>
  <c r="S568" i="1"/>
  <c r="S571" i="1"/>
  <c r="S577" i="1"/>
  <c r="S580" i="1"/>
  <c r="S583" i="1"/>
  <c r="S586" i="1"/>
  <c r="S592" i="1"/>
  <c r="S679" i="1"/>
  <c r="S667" i="1"/>
  <c r="S599" i="1"/>
  <c r="S605" i="1"/>
  <c r="S611" i="1"/>
  <c r="S614" i="1"/>
  <c r="S617" i="1"/>
  <c r="S428" i="1"/>
  <c r="S432" i="1"/>
  <c r="S435" i="1"/>
  <c r="S441" i="1"/>
  <c r="S444" i="1"/>
  <c r="S447" i="1"/>
  <c r="S450" i="1"/>
  <c r="S453" i="1"/>
  <c r="S459" i="1"/>
  <c r="S462" i="1"/>
  <c r="S465" i="1"/>
  <c r="S468" i="1"/>
  <c r="S474" i="1"/>
  <c r="S477" i="1"/>
  <c r="S480" i="1"/>
  <c r="S486" i="1"/>
  <c r="S489" i="1"/>
  <c r="S492" i="1"/>
  <c r="S495" i="1"/>
  <c r="S501" i="1"/>
  <c r="S504" i="1"/>
  <c r="S594" i="1"/>
  <c r="S597" i="1"/>
  <c r="S514" i="1"/>
  <c r="S517" i="1"/>
  <c r="S523" i="1"/>
  <c r="S526" i="1"/>
  <c r="S15" i="1"/>
  <c r="S534" i="1"/>
  <c r="S540" i="1"/>
  <c r="S543" i="1"/>
  <c r="S546" i="1"/>
  <c r="S549" i="1"/>
  <c r="S555" i="1"/>
  <c r="S558" i="1"/>
  <c r="S561" i="1"/>
  <c r="S564" i="1"/>
  <c r="S567" i="1"/>
  <c r="S570" i="1"/>
  <c r="S576" i="1"/>
  <c r="S579" i="1"/>
  <c r="S582" i="1"/>
  <c r="S585" i="1"/>
  <c r="S591" i="1"/>
  <c r="S676" i="1"/>
  <c r="S681" i="1"/>
  <c r="S598" i="1"/>
  <c r="S604" i="1"/>
  <c r="S607" i="1"/>
  <c r="S613" i="1"/>
  <c r="S616" i="1"/>
  <c r="S622" i="1"/>
  <c r="S625" i="1"/>
  <c r="S733" i="1"/>
  <c r="S529" i="1"/>
  <c r="S704" i="1"/>
  <c r="S632" i="1"/>
  <c r="S638" i="1"/>
  <c r="S641" i="1"/>
  <c r="S509" i="1"/>
  <c r="S512" i="1"/>
  <c r="S654" i="1"/>
  <c r="S657" i="1"/>
  <c r="S593" i="1"/>
  <c r="S664" i="1"/>
  <c r="S682" i="1"/>
  <c r="S671" i="1"/>
  <c r="S674" i="1"/>
  <c r="S507" i="1"/>
  <c r="S646" i="1"/>
  <c r="S687" i="1"/>
  <c r="S690" i="1"/>
  <c r="S696" i="1"/>
  <c r="S699" i="1"/>
  <c r="S530" i="1"/>
  <c r="S631" i="1"/>
  <c r="S712" i="1"/>
  <c r="S715" i="1"/>
  <c r="S718" i="1"/>
  <c r="S721" i="1"/>
  <c r="S727" i="1"/>
  <c r="S730" i="1"/>
  <c r="S735" i="1"/>
  <c r="S738" i="1"/>
  <c r="S741" i="1"/>
  <c r="S19" i="1"/>
  <c r="S67" i="1"/>
  <c r="S222" i="1"/>
  <c r="S243" i="1"/>
  <c r="S269" i="1"/>
  <c r="S358" i="1"/>
  <c r="S610" i="1"/>
  <c r="S26" i="1"/>
  <c r="S86" i="1"/>
  <c r="S127" i="1"/>
  <c r="S182" i="1"/>
  <c r="S493" i="1"/>
  <c r="S535" i="1"/>
  <c r="S433" i="1"/>
  <c r="S436" i="1"/>
  <c r="S454" i="1"/>
  <c r="S608" i="1"/>
  <c r="S20" i="1"/>
  <c r="S199" i="1"/>
  <c r="S442" i="1"/>
  <c r="S445" i="1"/>
  <c r="S448" i="1"/>
  <c r="S451" i="1"/>
  <c r="S460" i="1"/>
  <c r="S490" i="1"/>
  <c r="S544" i="1"/>
  <c r="S151" i="1"/>
  <c r="S256" i="1"/>
  <c r="S292" i="1"/>
  <c r="S623" i="1"/>
  <c r="S626" i="1"/>
  <c r="S734" i="1"/>
  <c r="S702" i="1"/>
  <c r="S705" i="1"/>
  <c r="S633" i="1"/>
  <c r="S639" i="1"/>
  <c r="S642" i="1"/>
  <c r="S510" i="1"/>
  <c r="S169" i="1"/>
  <c r="S214" i="1"/>
  <c r="S217" i="1"/>
  <c r="S220" i="1"/>
  <c r="S223" i="1"/>
  <c r="S226" i="1"/>
  <c r="S232" i="1"/>
  <c r="S235" i="1"/>
  <c r="S241" i="1"/>
  <c r="S244" i="1"/>
  <c r="S250" i="1"/>
  <c r="S253" i="1"/>
  <c r="S257" i="1"/>
  <c r="S267" i="1"/>
  <c r="S270" i="1"/>
  <c r="S273" i="1"/>
  <c r="S276" i="1"/>
  <c r="S260" i="1"/>
  <c r="S284" i="1"/>
  <c r="S287" i="1"/>
  <c r="S392" i="1"/>
  <c r="S322" i="1"/>
  <c r="S325" i="1"/>
  <c r="S310" i="1"/>
  <c r="S403" i="1"/>
  <c r="S406" i="1"/>
  <c r="S294" i="1"/>
  <c r="S297" i="1"/>
  <c r="S300" i="1"/>
  <c r="S303" i="1"/>
  <c r="S331" i="1"/>
  <c r="S336" i="1"/>
  <c r="S339" i="1"/>
  <c r="S342" i="1"/>
  <c r="S345" i="1"/>
  <c r="S351" i="1"/>
  <c r="S355" i="1"/>
  <c r="S359" i="1"/>
  <c r="S362" i="1"/>
  <c r="S366" i="1"/>
  <c r="S288" i="1"/>
  <c r="S291" i="1"/>
  <c r="S377" i="1"/>
  <c r="S240" i="1"/>
  <c r="S387" i="1"/>
  <c r="S317" i="1"/>
  <c r="S320" i="1"/>
  <c r="S312" i="1"/>
  <c r="S407" i="1"/>
  <c r="S411" i="1"/>
  <c r="S395" i="1"/>
  <c r="S419" i="1"/>
  <c r="S424" i="1"/>
  <c r="S429" i="1"/>
  <c r="S66" i="1"/>
  <c r="S69" i="1"/>
  <c r="S75" i="1"/>
  <c r="S78" i="1"/>
  <c r="S84" i="1"/>
  <c r="S87" i="1"/>
  <c r="S93" i="1"/>
  <c r="S96" i="1"/>
  <c r="S119" i="1"/>
  <c r="S122" i="1"/>
  <c r="S101" i="1"/>
  <c r="S105" i="1"/>
  <c r="S110" i="1"/>
  <c r="S133" i="1"/>
  <c r="S136" i="1"/>
  <c r="S195" i="1"/>
  <c r="S180" i="1"/>
  <c r="S183" i="1"/>
  <c r="S155" i="1"/>
  <c r="S146" i="1"/>
  <c r="S149" i="1"/>
  <c r="S142" i="1"/>
  <c r="S193" i="1"/>
  <c r="S164" i="1"/>
  <c r="S189" i="1"/>
  <c r="S192" i="1"/>
  <c r="S315" i="1"/>
  <c r="S197" i="1"/>
  <c r="S200" i="1"/>
  <c r="S203" i="1"/>
  <c r="S206" i="1"/>
  <c r="S159" i="1"/>
  <c r="S173" i="1"/>
  <c r="S176" i="1"/>
  <c r="S628" i="1"/>
  <c r="S167" i="1"/>
  <c r="S212" i="1"/>
  <c r="S215" i="1"/>
  <c r="S218" i="1"/>
  <c r="S221" i="1"/>
  <c r="S224" i="1"/>
  <c r="S230" i="1"/>
  <c r="S233" i="1"/>
  <c r="S629" i="1"/>
  <c r="S242" i="1"/>
  <c r="S245" i="1"/>
  <c r="S251" i="1"/>
  <c r="S254" i="1"/>
  <c r="S258" i="1"/>
  <c r="S268" i="1"/>
  <c r="S271" i="1"/>
  <c r="S274" i="1"/>
  <c r="S277" i="1"/>
  <c r="S261" i="1"/>
  <c r="S285" i="1"/>
  <c r="S107" i="1"/>
  <c r="S393" i="1"/>
  <c r="S323" i="1"/>
  <c r="S326" i="1"/>
  <c r="S311" i="1"/>
  <c r="S404" i="1"/>
  <c r="S372" i="1"/>
  <c r="S295" i="1"/>
  <c r="S298" i="1"/>
  <c r="S301" i="1"/>
  <c r="S304" i="1"/>
  <c r="S332" i="1"/>
  <c r="S337" i="1"/>
  <c r="S340" i="1"/>
  <c r="S343" i="1"/>
  <c r="S346" i="1"/>
  <c r="S352" i="1"/>
  <c r="S357" i="1"/>
  <c r="S360" i="1"/>
  <c r="S363" i="1"/>
  <c r="S370" i="1"/>
  <c r="S289" i="1"/>
  <c r="S375" i="1"/>
  <c r="S378" i="1"/>
  <c r="S385" i="1"/>
  <c r="S388" i="1"/>
  <c r="S318" i="1"/>
  <c r="S394" i="1"/>
  <c r="S313" i="1"/>
  <c r="S409" i="1"/>
  <c r="S412" i="1"/>
  <c r="S396" i="1"/>
  <c r="S422" i="1"/>
  <c r="S427" i="1"/>
  <c r="S431" i="1"/>
  <c r="S434" i="1"/>
  <c r="S440" i="1"/>
  <c r="S513" i="1"/>
  <c r="S655" i="1"/>
  <c r="S658" i="1"/>
  <c r="S662" i="1"/>
  <c r="S665" i="1"/>
  <c r="S683" i="1"/>
  <c r="S672" i="1"/>
  <c r="S660" i="1"/>
  <c r="S643" i="1"/>
  <c r="S685" i="1"/>
  <c r="S688" i="1"/>
  <c r="S691" i="1"/>
  <c r="S697" i="1"/>
  <c r="S677" i="1"/>
  <c r="S531" i="1"/>
  <c r="S707" i="1"/>
  <c r="S713" i="1"/>
  <c r="S716" i="1"/>
  <c r="S719" i="1"/>
  <c r="S722" i="1"/>
  <c r="S728" i="1"/>
  <c r="S731" i="1"/>
  <c r="S736" i="1"/>
  <c r="S443" i="1"/>
  <c r="S446" i="1"/>
  <c r="S449" i="1"/>
  <c r="S452" i="1"/>
  <c r="S455" i="1"/>
  <c r="S461" i="1"/>
  <c r="S464" i="1"/>
  <c r="S467" i="1"/>
  <c r="S473" i="1"/>
  <c r="S476" i="1"/>
  <c r="S479" i="1"/>
  <c r="S485" i="1"/>
  <c r="S488" i="1"/>
  <c r="S491" i="1"/>
  <c r="S494" i="1"/>
  <c r="S500" i="1"/>
  <c r="S503" i="1"/>
  <c r="S506" i="1"/>
  <c r="S596" i="1"/>
  <c r="S649" i="1"/>
  <c r="S516" i="1"/>
  <c r="S522" i="1"/>
  <c r="S525" i="1"/>
  <c r="S131" i="1"/>
  <c r="S533" i="1"/>
  <c r="S539" i="1"/>
  <c r="S542" i="1"/>
  <c r="S545" i="1"/>
  <c r="S548" i="1"/>
  <c r="S551" i="1"/>
  <c r="S557" i="1"/>
  <c r="S560" i="1"/>
  <c r="S563" i="1"/>
  <c r="S566" i="1"/>
  <c r="S569" i="1"/>
  <c r="S572" i="1"/>
  <c r="S578" i="1"/>
  <c r="S581" i="1"/>
  <c r="S584" i="1"/>
  <c r="S587" i="1"/>
  <c r="S675" i="1"/>
  <c r="S680" i="1"/>
  <c r="S647" i="1"/>
  <c r="S603" i="1"/>
  <c r="S606" i="1"/>
  <c r="S609" i="1"/>
  <c r="S612" i="1"/>
  <c r="S615" i="1"/>
  <c r="S618" i="1"/>
  <c r="S624" i="1"/>
  <c r="S627" i="1"/>
  <c r="S528" i="1"/>
  <c r="S703" i="1"/>
  <c r="S706" i="1"/>
  <c r="S637" i="1"/>
  <c r="S640" i="1"/>
  <c r="S508" i="1"/>
  <c r="S511" i="1"/>
  <c r="S650" i="1"/>
  <c r="S656" i="1"/>
  <c r="S659" i="1"/>
  <c r="S663" i="1"/>
  <c r="S666" i="1"/>
  <c r="S684" i="1"/>
  <c r="S673" i="1"/>
  <c r="S661" i="1"/>
  <c r="S645" i="1"/>
  <c r="S686" i="1"/>
  <c r="S689" i="1"/>
  <c r="S692" i="1"/>
  <c r="S698" i="1"/>
  <c r="S678" i="1"/>
  <c r="S630" i="1"/>
  <c r="S708" i="1"/>
  <c r="S714" i="1"/>
  <c r="S717" i="1"/>
  <c r="S720" i="1"/>
  <c r="S726" i="1"/>
  <c r="S729" i="1"/>
  <c r="S732" i="1"/>
  <c r="S737" i="1"/>
  <c r="S740" i="1"/>
  <c r="S743" i="1"/>
  <c r="S143" i="1"/>
  <c r="S306" i="1"/>
  <c r="S185" i="1"/>
  <c r="S472" i="1"/>
  <c r="S739" i="1"/>
  <c r="S742" i="1"/>
  <c r="S154" i="1"/>
  <c r="S184" i="1"/>
  <c r="S12" i="1"/>
  <c r="S18" i="1"/>
  <c r="S21" i="1"/>
  <c r="S27" i="1"/>
  <c r="S30" i="1"/>
  <c r="S33" i="1"/>
  <c r="S39" i="1"/>
  <c r="S42" i="1"/>
  <c r="S48" i="1"/>
  <c r="S51" i="1"/>
  <c r="S54" i="1"/>
  <c r="S60" i="1"/>
  <c r="S6" i="1"/>
  <c r="S4" i="1"/>
  <c r="S7" i="1"/>
  <c r="S5" i="1"/>
  <c r="T56" i="3" l="1"/>
  <c r="W646" i="3"/>
  <c r="W664" i="3" s="1"/>
  <c r="F52" i="5" s="1"/>
  <c r="W451" i="3"/>
  <c r="F38" i="5" s="1"/>
  <c r="W611" i="3"/>
  <c r="W613" i="3" s="1"/>
  <c r="F49" i="5" s="1"/>
  <c r="W488" i="3"/>
  <c r="F40" i="5" s="1"/>
  <c r="W560" i="3"/>
  <c r="F45" i="5" s="1"/>
  <c r="W642" i="3"/>
  <c r="F51" i="5" s="1"/>
  <c r="W572" i="3"/>
  <c r="F46" i="5" s="1"/>
  <c r="W534" i="3"/>
  <c r="F43" i="5" s="1"/>
  <c r="W439" i="3"/>
  <c r="F37" i="5" s="1"/>
  <c r="W519" i="3"/>
  <c r="F42" i="5" s="1"/>
  <c r="W631" i="3"/>
  <c r="F50" i="5" s="1"/>
  <c r="W546" i="3"/>
  <c r="F44" i="5" s="1"/>
  <c r="W427" i="3"/>
  <c r="F36" i="5" s="1"/>
  <c r="W502" i="3"/>
  <c r="F41" i="5" s="1"/>
  <c r="W589" i="3"/>
  <c r="F47" i="5" s="1"/>
  <c r="W472" i="3"/>
  <c r="F39" i="5" s="1"/>
  <c r="W407" i="3"/>
  <c r="W223" i="3" s="1"/>
  <c r="F24" i="5" s="1"/>
  <c r="W402" i="3"/>
  <c r="W339" i="3" s="1"/>
  <c r="F31" i="5" s="1"/>
  <c r="W179" i="3"/>
  <c r="W187" i="3" s="1"/>
  <c r="F22" i="5" s="1"/>
  <c r="W107" i="3"/>
  <c r="F16" i="5" s="1"/>
  <c r="W354" i="3"/>
  <c r="F32" i="5" s="1"/>
  <c r="W392" i="3"/>
  <c r="F34" i="5" s="1"/>
  <c r="W305" i="3"/>
  <c r="F29" i="5" s="1"/>
  <c r="W131" i="3"/>
  <c r="F18" i="5" s="1"/>
  <c r="W17" i="3"/>
  <c r="F7" i="5" s="1"/>
  <c r="W150" i="3"/>
  <c r="F19" i="5" s="1"/>
  <c r="W51" i="3"/>
  <c r="F10" i="5" s="1"/>
  <c r="W89" i="3"/>
  <c r="F15" i="5" s="1"/>
  <c r="W371" i="3"/>
  <c r="F33" i="5" s="1"/>
  <c r="W164" i="3"/>
  <c r="F20" i="5" s="1"/>
  <c r="W63" i="3"/>
  <c r="F12" i="5" s="1"/>
  <c r="W81" i="3"/>
  <c r="F14" i="5" s="1"/>
  <c r="W39" i="3"/>
  <c r="F9" i="5" s="1"/>
  <c r="W261" i="3"/>
  <c r="F26" i="5" s="1"/>
  <c r="W242" i="3"/>
  <c r="F25" i="5" s="1"/>
  <c r="W116" i="3"/>
  <c r="F17" i="5" s="1"/>
  <c r="W8" i="3"/>
  <c r="F6" i="5" s="1"/>
  <c r="W30" i="3"/>
  <c r="F8" i="5" s="1"/>
  <c r="W322" i="3"/>
  <c r="F30" i="5" s="1"/>
  <c r="W56" i="3"/>
  <c r="F11" i="5" s="1"/>
  <c r="W72" i="3"/>
  <c r="F13" i="5" s="1"/>
  <c r="W184" i="1"/>
  <c r="W306" i="1"/>
  <c r="W262" i="1"/>
  <c r="W256" i="1"/>
  <c r="W151" i="1"/>
  <c r="W154" i="1"/>
  <c r="W143" i="1"/>
  <c r="Q156" i="1"/>
  <c r="R156" i="1"/>
  <c r="W181" i="1"/>
  <c r="W294" i="1"/>
  <c r="W205" i="3" l="1"/>
  <c r="F23" i="5" s="1"/>
  <c r="S223" i="3" l="1"/>
  <c r="W414" i="3"/>
  <c r="F35" i="5" s="1"/>
  <c r="T560" i="3"/>
  <c r="T642" i="3"/>
  <c r="T546" i="3"/>
  <c r="T488" i="3"/>
  <c r="T354" i="3"/>
  <c r="T63" i="3"/>
  <c r="W288" i="3"/>
  <c r="F27" i="5" s="1"/>
  <c r="T288" i="3"/>
  <c r="S8" i="3"/>
  <c r="S589" i="3"/>
  <c r="T572" i="3"/>
  <c r="T223" i="3"/>
  <c r="T261" i="3"/>
  <c r="T39" i="3"/>
  <c r="T519" i="3"/>
  <c r="T339" i="3"/>
  <c r="T502" i="3"/>
  <c r="T414" i="3"/>
  <c r="T322" i="3"/>
  <c r="T589" i="3"/>
  <c r="T534" i="3"/>
  <c r="T472" i="3"/>
  <c r="T164" i="3"/>
  <c r="T392" i="3"/>
  <c r="T371" i="3"/>
  <c r="T242" i="3"/>
  <c r="T439" i="3"/>
  <c r="T131" i="3"/>
  <c r="T8" i="3"/>
  <c r="T664" i="3"/>
  <c r="T205" i="3"/>
  <c r="T187" i="3"/>
  <c r="T30" i="3"/>
  <c r="T89" i="3"/>
  <c r="T427" i="3"/>
  <c r="T72" i="3"/>
  <c r="T631" i="3"/>
  <c r="T451" i="3"/>
  <c r="T51" i="3"/>
  <c r="T17" i="3"/>
  <c r="S560" i="3"/>
  <c r="S631" i="3"/>
  <c r="S427" i="3"/>
  <c r="S519" i="3"/>
  <c r="S613" i="3"/>
  <c r="S642" i="3"/>
  <c r="S488" i="3"/>
  <c r="S502" i="3"/>
  <c r="S439" i="3"/>
  <c r="S472" i="3"/>
  <c r="S572" i="3"/>
  <c r="S664" i="3"/>
  <c r="S546" i="3"/>
  <c r="S534" i="3"/>
  <c r="S451" i="3"/>
  <c r="S242" i="3"/>
  <c r="S63" i="3"/>
  <c r="S150" i="3"/>
  <c r="S116" i="3"/>
  <c r="S164" i="3"/>
  <c r="S288" i="3"/>
  <c r="S392" i="3"/>
  <c r="S72" i="3"/>
  <c r="S414" i="3"/>
  <c r="S205" i="3"/>
  <c r="S51" i="3"/>
  <c r="S56" i="3"/>
  <c r="S305" i="3"/>
  <c r="S107" i="3"/>
  <c r="S322" i="3"/>
  <c r="S131" i="3"/>
  <c r="S339" i="3"/>
  <c r="S261" i="3"/>
  <c r="S17" i="3"/>
  <c r="S39" i="3"/>
  <c r="S89" i="3"/>
  <c r="S81" i="3"/>
  <c r="S371" i="3"/>
  <c r="S30" i="3"/>
  <c r="S187" i="3"/>
  <c r="E150" i="1"/>
  <c r="E148" i="1"/>
  <c r="V148" i="1" s="1"/>
  <c r="W148" i="1" s="1"/>
  <c r="E615" i="1"/>
  <c r="H221" i="1"/>
  <c r="E221" i="1"/>
  <c r="H218" i="1"/>
  <c r="E218" i="1"/>
  <c r="H215" i="1"/>
  <c r="E215" i="1"/>
  <c r="H233" i="1"/>
  <c r="E233" i="1"/>
  <c r="H244" i="1"/>
  <c r="E244" i="1"/>
  <c r="H241" i="1"/>
  <c r="E241" i="1"/>
  <c r="T116" i="3" l="1"/>
  <c r="T305" i="3"/>
  <c r="T150" i="3"/>
  <c r="T107" i="3"/>
  <c r="T81" i="3"/>
  <c r="T613" i="3"/>
  <c r="S354" i="3"/>
  <c r="M424" i="1" l="1"/>
  <c r="P423" i="1" s="1"/>
  <c r="H424" i="1"/>
  <c r="E424" i="1"/>
  <c r="H615" i="1"/>
  <c r="E510" i="1"/>
  <c r="E509" i="1"/>
  <c r="E508" i="1"/>
  <c r="E642" i="1"/>
  <c r="E641" i="1"/>
  <c r="E640" i="1"/>
  <c r="E639" i="1"/>
  <c r="E638" i="1"/>
  <c r="H285" i="1"/>
  <c r="E285" i="1"/>
  <c r="H321" i="1"/>
  <c r="E321" i="1"/>
  <c r="H327" i="1"/>
  <c r="E327" i="1"/>
  <c r="M201" i="1"/>
  <c r="P200" i="1" s="1"/>
  <c r="H201" i="1"/>
  <c r="E201" i="1"/>
  <c r="M198" i="1"/>
  <c r="P197" i="1" s="1"/>
  <c r="H198" i="1"/>
  <c r="E198" i="1"/>
  <c r="E407" i="1"/>
  <c r="E314" i="1"/>
  <c r="H314" i="1"/>
  <c r="H291" i="1"/>
  <c r="E291" i="1"/>
  <c r="H406" i="1"/>
  <c r="H288" i="1"/>
  <c r="E288" i="1"/>
  <c r="M303" i="1"/>
  <c r="P302" i="1" s="1"/>
  <c r="H303" i="1"/>
  <c r="E303" i="1"/>
  <c r="E406" i="1"/>
  <c r="M405" i="1"/>
  <c r="P404" i="1" s="1"/>
  <c r="H405" i="1"/>
  <c r="E405" i="1"/>
  <c r="M402" i="1"/>
  <c r="P401" i="1" s="1"/>
  <c r="H402" i="1"/>
  <c r="E402" i="1"/>
  <c r="M446" i="1"/>
  <c r="P445" i="1" s="1"/>
  <c r="H446" i="1"/>
  <c r="E446" i="1"/>
  <c r="M435" i="1"/>
  <c r="P434" i="1" s="1"/>
  <c r="H435" i="1"/>
  <c r="E435" i="1"/>
  <c r="M432" i="1"/>
  <c r="P431" i="1" s="1"/>
  <c r="H432" i="1"/>
  <c r="E432" i="1"/>
  <c r="M453" i="1"/>
  <c r="P452" i="1" s="1"/>
  <c r="H453" i="1"/>
  <c r="E453" i="1"/>
  <c r="M546" i="1" l="1"/>
  <c r="P545" i="1" s="1"/>
  <c r="H546" i="1"/>
  <c r="E546" i="1"/>
  <c r="H692" i="1"/>
  <c r="E692" i="1"/>
  <c r="M689" i="1"/>
  <c r="P688" i="1" s="1"/>
  <c r="H689" i="1"/>
  <c r="E689" i="1"/>
  <c r="H735" i="1"/>
  <c r="E735" i="1"/>
  <c r="H732" i="1"/>
  <c r="E732" i="1"/>
  <c r="H731" i="1"/>
  <c r="E731" i="1"/>
  <c r="M675" i="1"/>
  <c r="P674" i="1" s="1"/>
  <c r="H675" i="1"/>
  <c r="E675" i="1"/>
  <c r="M524" i="1"/>
  <c r="P523" i="1" s="1"/>
  <c r="H524" i="1"/>
  <c r="E524" i="1"/>
  <c r="O478" i="1"/>
  <c r="P478" i="1" s="1"/>
  <c r="M562" i="1"/>
  <c r="P561" i="1" s="1"/>
  <c r="H562" i="1"/>
  <c r="E562" i="1"/>
  <c r="V562" i="1" s="1"/>
  <c r="W562" i="1" s="1"/>
  <c r="E563" i="1"/>
  <c r="V563" i="1" s="1"/>
  <c r="W563" i="1" s="1"/>
  <c r="M478" i="1"/>
  <c r="P477" i="1" s="1"/>
  <c r="H478" i="1"/>
  <c r="E478" i="1"/>
  <c r="E569" i="1"/>
  <c r="V569" i="1" s="1"/>
  <c r="W569" i="1" s="1"/>
  <c r="E568" i="1"/>
  <c r="V568" i="1" s="1"/>
  <c r="W568" i="1" s="1"/>
  <c r="H618" i="1"/>
  <c r="E618" i="1"/>
  <c r="E605" i="1"/>
  <c r="H605" i="1"/>
  <c r="H640" i="1"/>
  <c r="H563" i="1"/>
  <c r="H569" i="1"/>
  <c r="H568" i="1"/>
  <c r="H523" i="1"/>
  <c r="E523" i="1"/>
  <c r="H706" i="1"/>
  <c r="E706" i="1"/>
  <c r="H705" i="1"/>
  <c r="E705" i="1"/>
  <c r="H665" i="1"/>
  <c r="E665" i="1"/>
  <c r="H664" i="1"/>
  <c r="E664" i="1"/>
  <c r="H647" i="1"/>
  <c r="E647" i="1"/>
  <c r="H531" i="1"/>
  <c r="E531" i="1"/>
  <c r="H646" i="1"/>
  <c r="E646" i="1"/>
  <c r="O717" i="1"/>
  <c r="P717" i="1" s="1"/>
  <c r="H717" i="1"/>
  <c r="E717" i="1"/>
  <c r="E517" i="1"/>
  <c r="E516" i="1"/>
  <c r="E515" i="1"/>
  <c r="E514" i="1"/>
  <c r="E513" i="1"/>
  <c r="H517" i="1"/>
  <c r="H516" i="1"/>
  <c r="H515" i="1"/>
  <c r="H593" i="1"/>
  <c r="E593" i="1"/>
  <c r="H196" i="1"/>
  <c r="E196" i="1"/>
  <c r="H376" i="1"/>
  <c r="E376" i="1"/>
  <c r="E136" i="1"/>
  <c r="E135" i="1"/>
  <c r="V135" i="1" s="1"/>
  <c r="E134" i="1"/>
  <c r="V134" i="1" s="1"/>
  <c r="E133" i="1"/>
  <c r="E132" i="1"/>
  <c r="O133" i="1"/>
  <c r="P133" i="1" s="1"/>
  <c r="M133" i="1"/>
  <c r="P132" i="1" s="1"/>
  <c r="H133" i="1"/>
  <c r="H134" i="1"/>
  <c r="O101" i="1"/>
  <c r="P101" i="1" s="1"/>
  <c r="M101" i="1"/>
  <c r="H101" i="1"/>
  <c r="E101" i="1"/>
  <c r="H223" i="1"/>
  <c r="E223" i="1"/>
  <c r="H222" i="1"/>
  <c r="E222" i="1"/>
  <c r="H225" i="1"/>
  <c r="E226" i="1"/>
  <c r="E225" i="1"/>
  <c r="E224" i="1"/>
  <c r="E375" i="1"/>
  <c r="E217" i="1"/>
  <c r="E216" i="1"/>
  <c r="H375" i="1"/>
  <c r="H455" i="1"/>
  <c r="H240" i="1"/>
  <c r="H412" i="1"/>
  <c r="H16" i="1"/>
  <c r="H428" i="1"/>
  <c r="H339" i="1"/>
  <c r="H373" i="1"/>
  <c r="H192" i="1"/>
  <c r="H313" i="1"/>
  <c r="H441" i="1"/>
  <c r="H311" i="1"/>
  <c r="H418" i="1"/>
  <c r="E455" i="1"/>
  <c r="E240" i="1"/>
  <c r="E412" i="1"/>
  <c r="E16" i="1"/>
  <c r="E428" i="1"/>
  <c r="E339" i="1"/>
  <c r="E373" i="1"/>
  <c r="E192" i="1"/>
  <c r="E313" i="1"/>
  <c r="E441" i="1"/>
  <c r="E311" i="1"/>
  <c r="E418" i="1"/>
  <c r="H436" i="1"/>
  <c r="E436" i="1"/>
  <c r="H454" i="1"/>
  <c r="E454" i="1"/>
  <c r="H239" i="1"/>
  <c r="E239" i="1"/>
  <c r="H411" i="1"/>
  <c r="E411" i="1"/>
  <c r="H15" i="1"/>
  <c r="E15" i="1"/>
  <c r="H427" i="1"/>
  <c r="E427" i="1"/>
  <c r="H338" i="1"/>
  <c r="E338" i="1"/>
  <c r="H372" i="1"/>
  <c r="E372" i="1"/>
  <c r="H191" i="1"/>
  <c r="E191" i="1"/>
  <c r="H312" i="1"/>
  <c r="E312" i="1"/>
  <c r="H310" i="1"/>
  <c r="E310" i="1"/>
  <c r="H440" i="1"/>
  <c r="E440" i="1"/>
  <c r="H245" i="1"/>
  <c r="H258" i="1"/>
  <c r="H257" i="1"/>
  <c r="H323" i="1"/>
  <c r="H322" i="1"/>
  <c r="H452" i="1"/>
  <c r="H451" i="1"/>
  <c r="H450" i="1"/>
  <c r="H449" i="1"/>
  <c r="H448" i="1"/>
  <c r="H447" i="1"/>
  <c r="H290" i="1"/>
  <c r="H289" i="1"/>
  <c r="H404" i="1"/>
  <c r="H403" i="1"/>
  <c r="E245" i="1"/>
  <c r="E258" i="1"/>
  <c r="E257" i="1"/>
  <c r="E323" i="1"/>
  <c r="E322" i="1"/>
  <c r="E452" i="1"/>
  <c r="E451" i="1"/>
  <c r="E450" i="1"/>
  <c r="E449" i="1"/>
  <c r="E448" i="1"/>
  <c r="E447" i="1"/>
  <c r="E290" i="1"/>
  <c r="E289" i="1"/>
  <c r="E404" i="1"/>
  <c r="E403" i="1"/>
  <c r="H232" i="1"/>
  <c r="E232" i="1"/>
  <c r="H231" i="1"/>
  <c r="E231" i="1"/>
  <c r="H230" i="1"/>
  <c r="E230" i="1"/>
  <c r="H395" i="1"/>
  <c r="E395" i="1"/>
  <c r="H431" i="1"/>
  <c r="E431" i="1"/>
  <c r="H320" i="1"/>
  <c r="E320" i="1"/>
  <c r="H318" i="1"/>
  <c r="E318" i="1"/>
  <c r="H389" i="1"/>
  <c r="E389" i="1"/>
  <c r="H105" i="1"/>
  <c r="E105" i="1"/>
  <c r="H387" i="1"/>
  <c r="E387" i="1"/>
  <c r="H401" i="1"/>
  <c r="E401" i="1"/>
  <c r="H385" i="1"/>
  <c r="E385" i="1"/>
  <c r="H396" i="1"/>
  <c r="E396" i="1"/>
  <c r="H413" i="1"/>
  <c r="E413" i="1"/>
  <c r="H410" i="1"/>
  <c r="E410" i="1"/>
  <c r="H409" i="1"/>
  <c r="E409" i="1"/>
  <c r="H394" i="1"/>
  <c r="E394" i="1"/>
  <c r="H429" i="1"/>
  <c r="E429" i="1"/>
  <c r="H319" i="1"/>
  <c r="E319" i="1"/>
  <c r="H317" i="1"/>
  <c r="E317" i="1"/>
  <c r="H407" i="1"/>
  <c r="H388" i="1"/>
  <c r="E388" i="1"/>
  <c r="H419" i="1"/>
  <c r="E419" i="1"/>
  <c r="H386" i="1"/>
  <c r="E386" i="1"/>
  <c r="H444" i="1"/>
  <c r="H443" i="1"/>
  <c r="H235" i="1"/>
  <c r="E235" i="1"/>
  <c r="H234" i="1"/>
  <c r="E234" i="1"/>
  <c r="E444" i="1"/>
  <c r="E443" i="1"/>
  <c r="H393" i="1"/>
  <c r="E393" i="1"/>
  <c r="H442" i="1"/>
  <c r="E442" i="1"/>
  <c r="E283" i="1"/>
  <c r="H283" i="1"/>
  <c r="W134" i="1" l="1"/>
  <c r="W135" i="1"/>
  <c r="Q397" i="1" l="1"/>
  <c r="R397" i="1"/>
  <c r="E284" i="1"/>
  <c r="H284" i="1"/>
  <c r="H301" i="1" l="1"/>
  <c r="E301" i="1"/>
  <c r="H300" i="1"/>
  <c r="E300" i="1"/>
  <c r="H299" i="1"/>
  <c r="E299" i="1"/>
  <c r="H298" i="1"/>
  <c r="E298" i="1"/>
  <c r="H297" i="1"/>
  <c r="E297" i="1"/>
  <c r="H296" i="1"/>
  <c r="E296" i="1"/>
  <c r="H295" i="1"/>
  <c r="E295" i="1"/>
  <c r="H445" i="1"/>
  <c r="E445" i="1"/>
  <c r="H252" i="1"/>
  <c r="E252" i="1"/>
  <c r="H251" i="1"/>
  <c r="E251" i="1"/>
  <c r="H250" i="1"/>
  <c r="E250" i="1"/>
  <c r="H249" i="1"/>
  <c r="E249" i="1"/>
  <c r="H302" i="1"/>
  <c r="E302" i="1"/>
  <c r="H263" i="1"/>
  <c r="E263" i="1"/>
  <c r="H243" i="1"/>
  <c r="E243" i="1"/>
  <c r="H242" i="1"/>
  <c r="E242" i="1"/>
  <c r="H255" i="1"/>
  <c r="E255" i="1"/>
  <c r="H254" i="1"/>
  <c r="E254" i="1"/>
  <c r="H253" i="1"/>
  <c r="E253" i="1"/>
  <c r="H392" i="1"/>
  <c r="E392" i="1"/>
  <c r="H108" i="1"/>
  <c r="E108" i="1"/>
  <c r="H107" i="1"/>
  <c r="E107" i="1"/>
  <c r="H287" i="1"/>
  <c r="E287" i="1"/>
  <c r="H286" i="1"/>
  <c r="E286" i="1"/>
  <c r="H48" i="1"/>
  <c r="E48" i="1"/>
  <c r="H47" i="1"/>
  <c r="E47" i="1"/>
  <c r="J397" i="1"/>
  <c r="J415" i="1"/>
  <c r="J437" i="1"/>
  <c r="J246" i="1"/>
  <c r="J328" i="1"/>
  <c r="J264" i="1"/>
  <c r="J307" i="1"/>
  <c r="C27" i="5" l="1"/>
  <c r="C24" i="5"/>
  <c r="C32" i="5"/>
  <c r="C34" i="5"/>
  <c r="C25" i="5"/>
  <c r="C28" i="5"/>
  <c r="C33" i="5"/>
  <c r="Q264" i="1"/>
  <c r="R264" i="1"/>
  <c r="S397" i="1" l="1"/>
  <c r="H61" i="1" l="1"/>
  <c r="E61" i="1"/>
  <c r="H95" i="1"/>
  <c r="E95" i="1"/>
  <c r="H60" i="1"/>
  <c r="E60" i="1"/>
  <c r="E331" i="1"/>
  <c r="H331" i="1"/>
  <c r="J90" i="1"/>
  <c r="C14" i="5" l="1"/>
  <c r="E332" i="1"/>
  <c r="H332" i="1"/>
  <c r="A192" i="2" l="1"/>
  <c r="J279" i="1"/>
  <c r="C26" i="5" l="1"/>
  <c r="A216" i="2"/>
  <c r="E114" i="2" l="1"/>
  <c r="H113" i="2"/>
  <c r="H112" i="2"/>
  <c r="E113" i="2"/>
  <c r="E112" i="2"/>
  <c r="H743" i="1"/>
  <c r="E743" i="1"/>
  <c r="H742" i="1"/>
  <c r="E742" i="1"/>
  <c r="H741" i="1"/>
  <c r="E741" i="1"/>
  <c r="H740" i="1"/>
  <c r="E740" i="1"/>
  <c r="H739" i="1"/>
  <c r="E739" i="1"/>
  <c r="H738" i="1"/>
  <c r="H737" i="1"/>
  <c r="H736" i="1"/>
  <c r="H663" i="1"/>
  <c r="H662" i="1"/>
  <c r="H734" i="1"/>
  <c r="H733" i="1"/>
  <c r="E738" i="1"/>
  <c r="E737" i="1"/>
  <c r="E736" i="1"/>
  <c r="E663" i="1"/>
  <c r="E662" i="1"/>
  <c r="E734" i="1"/>
  <c r="E733" i="1"/>
  <c r="H730" i="1"/>
  <c r="E730" i="1"/>
  <c r="H729" i="1"/>
  <c r="E729" i="1"/>
  <c r="H728" i="1"/>
  <c r="E728" i="1"/>
  <c r="H727" i="1"/>
  <c r="E727" i="1"/>
  <c r="H726" i="1"/>
  <c r="E726" i="1"/>
  <c r="J744" i="1"/>
  <c r="C52" i="5" l="1"/>
  <c r="H529" i="1" l="1"/>
  <c r="H528" i="1" l="1"/>
  <c r="E529" i="1"/>
  <c r="E528" i="1"/>
  <c r="H459" i="1"/>
  <c r="E459" i="1"/>
  <c r="E464" i="1"/>
  <c r="E474" i="1"/>
  <c r="E487" i="1"/>
  <c r="E462" i="1"/>
  <c r="E472" i="1"/>
  <c r="E460" i="1"/>
  <c r="E521" i="1"/>
  <c r="H474" i="1"/>
  <c r="H487" i="1"/>
  <c r="H462" i="1"/>
  <c r="H472" i="1"/>
  <c r="H460" i="1"/>
  <c r="H521" i="1"/>
  <c r="H468" i="1"/>
  <c r="E468" i="1"/>
  <c r="H464" i="1"/>
  <c r="H496" i="1"/>
  <c r="H467" i="1"/>
  <c r="H477" i="1"/>
  <c r="H465" i="1"/>
  <c r="H475" i="1"/>
  <c r="H463" i="1"/>
  <c r="H488" i="1"/>
  <c r="H473" i="1"/>
  <c r="E496" i="1"/>
  <c r="E467" i="1"/>
  <c r="E477" i="1"/>
  <c r="E465" i="1"/>
  <c r="E475" i="1"/>
  <c r="E463" i="1"/>
  <c r="E488" i="1"/>
  <c r="E473" i="1"/>
  <c r="E535" i="1" l="1"/>
  <c r="H535" i="1"/>
  <c r="E659" i="1"/>
  <c r="H659" i="1"/>
  <c r="E614" i="1"/>
  <c r="H614" i="1"/>
  <c r="H613" i="1"/>
  <c r="E613" i="1"/>
  <c r="A196" i="2" l="1"/>
  <c r="O114" i="2"/>
  <c r="P114" i="2" s="1"/>
  <c r="H114" i="2"/>
  <c r="M122" i="2"/>
  <c r="P121" i="2" s="1"/>
  <c r="H122" i="2"/>
  <c r="E122" i="2"/>
  <c r="M69" i="2"/>
  <c r="P68" i="2" s="1"/>
  <c r="H69" i="2"/>
  <c r="E69" i="2"/>
  <c r="O76" i="2"/>
  <c r="P76" i="2" s="1"/>
  <c r="M76" i="2"/>
  <c r="P75" i="2" s="1"/>
  <c r="H76" i="2"/>
  <c r="E76" i="2"/>
  <c r="O53" i="2"/>
  <c r="P53" i="2" s="1"/>
  <c r="M53" i="2"/>
  <c r="P52" i="2" s="1"/>
  <c r="E53" i="2"/>
  <c r="H53" i="2"/>
  <c r="A215" i="2"/>
  <c r="A214" i="2"/>
  <c r="A213" i="2"/>
  <c r="A212" i="2"/>
  <c r="A211" i="2"/>
  <c r="A210" i="2"/>
  <c r="A209" i="2"/>
  <c r="A208" i="2"/>
  <c r="A207" i="2"/>
  <c r="A206" i="2"/>
  <c r="A204" i="2"/>
  <c r="A203" i="2"/>
  <c r="A202" i="2"/>
  <c r="A201" i="2"/>
  <c r="A200" i="2"/>
  <c r="A199" i="2"/>
  <c r="A198" i="2"/>
  <c r="A197" i="2"/>
  <c r="A195" i="2"/>
  <c r="A194" i="2"/>
  <c r="A193" i="2"/>
  <c r="A191" i="2"/>
  <c r="A190" i="2"/>
  <c r="A189" i="2"/>
  <c r="A187" i="2"/>
  <c r="A188" i="2"/>
  <c r="A186" i="2"/>
  <c r="G22" i="5" l="1"/>
  <c r="G30" i="5"/>
  <c r="G43" i="5"/>
  <c r="G46" i="5"/>
  <c r="G10" i="5"/>
  <c r="G39" i="5"/>
  <c r="G18" i="5"/>
  <c r="G35" i="5"/>
  <c r="G47" i="5"/>
  <c r="G15" i="5"/>
  <c r="G49" i="5"/>
  <c r="G52" i="5"/>
  <c r="G16" i="5"/>
  <c r="G36" i="5"/>
  <c r="G32" i="5"/>
  <c r="G24" i="5"/>
  <c r="G29" i="5"/>
  <c r="G8" i="5"/>
  <c r="G40" i="5"/>
  <c r="G42" i="5"/>
  <c r="G41" i="5"/>
  <c r="G20" i="5"/>
  <c r="G23" i="5"/>
  <c r="G25" i="5"/>
  <c r="G17" i="5"/>
  <c r="G34" i="5"/>
  <c r="G12" i="5"/>
  <c r="G21" i="5"/>
  <c r="G50" i="5"/>
  <c r="G14" i="5"/>
  <c r="G19" i="5"/>
  <c r="G6" i="5"/>
  <c r="G44" i="5"/>
  <c r="G13" i="5"/>
  <c r="Q63" i="2"/>
  <c r="R63" i="2"/>
  <c r="Q181" i="2" l="1"/>
  <c r="Q99" i="2"/>
  <c r="Q48" i="2"/>
  <c r="Q82" i="2"/>
  <c r="R164" i="2"/>
  <c r="R29" i="2"/>
  <c r="R10" i="2"/>
  <c r="Q130" i="2"/>
  <c r="Q164" i="2"/>
  <c r="Q10" i="2"/>
  <c r="Q29" i="2"/>
  <c r="R20" i="2"/>
  <c r="Q117" i="2"/>
  <c r="Q20" i="2"/>
  <c r="R48" i="2"/>
  <c r="R99" i="2"/>
  <c r="R117" i="2"/>
  <c r="R82" i="2"/>
  <c r="R181" i="2"/>
  <c r="R130" i="2"/>
  <c r="J181" i="2"/>
  <c r="J99" i="2"/>
  <c r="J10" i="2"/>
  <c r="J29" i="2"/>
  <c r="J82" i="2"/>
  <c r="J20" i="2"/>
  <c r="J164" i="2"/>
  <c r="J117" i="2"/>
  <c r="J130" i="2"/>
  <c r="J48" i="2"/>
  <c r="H124" i="2" l="1"/>
  <c r="E124" i="2"/>
  <c r="H123" i="2"/>
  <c r="E123" i="2"/>
  <c r="H177" i="2"/>
  <c r="E177" i="2"/>
  <c r="H175" i="2"/>
  <c r="E175" i="2"/>
  <c r="H110" i="2"/>
  <c r="E110" i="2"/>
  <c r="H170" i="2"/>
  <c r="E170" i="2"/>
  <c r="H167" i="2"/>
  <c r="E167" i="2"/>
  <c r="H178" i="2"/>
  <c r="E178" i="2"/>
  <c r="H180" i="2"/>
  <c r="E180" i="2"/>
  <c r="H176" i="2"/>
  <c r="E176" i="2"/>
  <c r="H174" i="2"/>
  <c r="E174" i="2"/>
  <c r="H109" i="2"/>
  <c r="E109" i="2"/>
  <c r="H169" i="2"/>
  <c r="E169" i="2"/>
  <c r="H107" i="2"/>
  <c r="E107" i="2"/>
  <c r="H106" i="2"/>
  <c r="E106" i="2"/>
  <c r="H103" i="2"/>
  <c r="E103" i="2"/>
  <c r="H102" i="2"/>
  <c r="E102" i="2"/>
  <c r="H163" i="2"/>
  <c r="E163" i="2"/>
  <c r="V163" i="2" s="1"/>
  <c r="H141" i="2"/>
  <c r="E141" i="2"/>
  <c r="V141" i="2" s="1"/>
  <c r="H139" i="2"/>
  <c r="E139" i="2"/>
  <c r="V139" i="2" s="1"/>
  <c r="H151" i="2"/>
  <c r="E151" i="2"/>
  <c r="V151" i="2" s="1"/>
  <c r="H162" i="2"/>
  <c r="E162" i="2"/>
  <c r="V162" i="2" s="1"/>
  <c r="H140" i="2"/>
  <c r="E140" i="2"/>
  <c r="V140" i="2" s="1"/>
  <c r="H138" i="2"/>
  <c r="E138" i="2"/>
  <c r="H150" i="2"/>
  <c r="E150" i="2"/>
  <c r="V150" i="2" s="1"/>
  <c r="H116" i="2"/>
  <c r="E116" i="2"/>
  <c r="H121" i="2"/>
  <c r="E121" i="2"/>
  <c r="H115" i="2"/>
  <c r="E115" i="2"/>
  <c r="H120" i="2"/>
  <c r="E120" i="2"/>
  <c r="H172" i="2"/>
  <c r="E172" i="2"/>
  <c r="H171" i="2"/>
  <c r="E171" i="2"/>
  <c r="H105" i="2"/>
  <c r="E105" i="2"/>
  <c r="H104" i="2"/>
  <c r="E104" i="2"/>
  <c r="H59" i="2"/>
  <c r="E59" i="2"/>
  <c r="H70" i="2"/>
  <c r="E70" i="2"/>
  <c r="H60" i="2"/>
  <c r="E60" i="2"/>
  <c r="E95" i="2"/>
  <c r="H68" i="2"/>
  <c r="E68" i="2"/>
  <c r="H71" i="2"/>
  <c r="E71" i="2"/>
  <c r="H93" i="2"/>
  <c r="E93" i="2"/>
  <c r="H75" i="2"/>
  <c r="E75" i="2"/>
  <c r="H74" i="2"/>
  <c r="E74" i="2"/>
  <c r="V74" i="2" s="1"/>
  <c r="H55" i="2"/>
  <c r="E55" i="2"/>
  <c r="H54" i="2"/>
  <c r="E54" i="2"/>
  <c r="V54" i="2" s="1"/>
  <c r="H89" i="2"/>
  <c r="E89" i="2"/>
  <c r="H86" i="2"/>
  <c r="E86" i="2"/>
  <c r="H62" i="2"/>
  <c r="E62" i="2"/>
  <c r="H45" i="2"/>
  <c r="E45" i="2"/>
  <c r="H43" i="2"/>
  <c r="E43" i="2"/>
  <c r="H91" i="2"/>
  <c r="E91" i="2"/>
  <c r="H88" i="2"/>
  <c r="E88" i="2"/>
  <c r="H33" i="2"/>
  <c r="E33" i="2"/>
  <c r="H61" i="2"/>
  <c r="E61" i="2"/>
  <c r="H44" i="2"/>
  <c r="E44" i="2"/>
  <c r="H42" i="2"/>
  <c r="E42" i="2"/>
  <c r="H92" i="2"/>
  <c r="E92" i="2"/>
  <c r="H87" i="2"/>
  <c r="E87" i="2"/>
  <c r="H32" i="2"/>
  <c r="E32" i="2"/>
  <c r="H81" i="2"/>
  <c r="E81" i="2"/>
  <c r="H67" i="2"/>
  <c r="E67" i="2"/>
  <c r="H80" i="2"/>
  <c r="E80" i="2"/>
  <c r="H66" i="2"/>
  <c r="E66" i="2"/>
  <c r="H19" i="2"/>
  <c r="E19" i="2"/>
  <c r="V19" i="2" s="1"/>
  <c r="H28" i="2"/>
  <c r="E28" i="2"/>
  <c r="V28" i="2" s="1"/>
  <c r="H8" i="2"/>
  <c r="E8" i="2"/>
  <c r="V8" i="2" s="1"/>
  <c r="H17" i="2"/>
  <c r="E17" i="2"/>
  <c r="V17" i="2" s="1"/>
  <c r="H26" i="2"/>
  <c r="E26" i="2"/>
  <c r="V26" i="2" s="1"/>
  <c r="H6" i="2"/>
  <c r="E6" i="2"/>
  <c r="V6" i="2" s="1"/>
  <c r="H15" i="2"/>
  <c r="E15" i="2"/>
  <c r="V15" i="2" s="1"/>
  <c r="H24" i="2"/>
  <c r="E24" i="2"/>
  <c r="V24" i="2" s="1"/>
  <c r="H4" i="2"/>
  <c r="E4" i="2"/>
  <c r="V4" i="2" s="1"/>
  <c r="H13" i="2"/>
  <c r="E13" i="2"/>
  <c r="V13" i="2" s="1"/>
  <c r="H9" i="2"/>
  <c r="E9" i="2"/>
  <c r="V9" i="2" s="1"/>
  <c r="H18" i="2"/>
  <c r="E18" i="2"/>
  <c r="V18" i="2" s="1"/>
  <c r="H27" i="2"/>
  <c r="E27" i="2"/>
  <c r="V27" i="2" s="1"/>
  <c r="H7" i="2"/>
  <c r="E7" i="2"/>
  <c r="V7" i="2" s="1"/>
  <c r="H16" i="2"/>
  <c r="E16" i="2"/>
  <c r="V16" i="2" s="1"/>
  <c r="H25" i="2"/>
  <c r="E25" i="2"/>
  <c r="V25" i="2" s="1"/>
  <c r="H5" i="2"/>
  <c r="E5" i="2"/>
  <c r="V5" i="2" s="1"/>
  <c r="H14" i="2"/>
  <c r="E14" i="2"/>
  <c r="V14" i="2" s="1"/>
  <c r="H23" i="2"/>
  <c r="E23" i="2"/>
  <c r="V23" i="2" s="1"/>
  <c r="H3" i="2"/>
  <c r="E3" i="2"/>
  <c r="V3" i="2" s="1"/>
  <c r="T48" i="2" l="1"/>
  <c r="T82" i="2"/>
  <c r="T164" i="2"/>
  <c r="T29" i="2"/>
  <c r="T130" i="2"/>
  <c r="T20" i="2"/>
  <c r="T10" i="2"/>
  <c r="T63" i="2"/>
  <c r="T99" i="2"/>
  <c r="T117" i="2"/>
  <c r="T181" i="2"/>
  <c r="W74" i="2"/>
  <c r="S99" i="2"/>
  <c r="S20" i="2"/>
  <c r="S10" i="2"/>
  <c r="S63" i="2"/>
  <c r="S29" i="2"/>
  <c r="S82" i="2" l="1"/>
  <c r="S164" i="2"/>
  <c r="S130" i="2"/>
  <c r="S181" i="2"/>
  <c r="S117" i="2"/>
  <c r="S48" i="2"/>
  <c r="E495" i="1" l="1"/>
  <c r="H495" i="1"/>
  <c r="H493" i="1" l="1"/>
  <c r="E493" i="1"/>
  <c r="O609" i="1" l="1"/>
  <c r="P609" i="1" s="1"/>
  <c r="M486" i="1"/>
  <c r="P485" i="1" s="1"/>
  <c r="M627" i="1"/>
  <c r="P626" i="1" s="1"/>
  <c r="H609" i="1"/>
  <c r="E609" i="1"/>
  <c r="H486" i="1"/>
  <c r="E486" i="1"/>
  <c r="H627" i="1"/>
  <c r="E627" i="1"/>
  <c r="H324" i="1" l="1"/>
  <c r="E324" i="1"/>
  <c r="Q307" i="1" l="1"/>
  <c r="Q209" i="1"/>
  <c r="R307" i="1"/>
  <c r="R209" i="1"/>
  <c r="Q437" i="1"/>
  <c r="R437" i="1"/>
  <c r="R415" i="1"/>
  <c r="Q415" i="1"/>
  <c r="R246" i="1"/>
  <c r="R328" i="1"/>
  <c r="Q328" i="1"/>
  <c r="Q246" i="1"/>
  <c r="R90" i="1"/>
  <c r="Q90" i="1"/>
  <c r="Q744" i="1"/>
  <c r="R744" i="1"/>
  <c r="R600" i="1"/>
  <c r="R456" i="1"/>
  <c r="R469" i="1"/>
  <c r="R536" i="1"/>
  <c r="Q227" i="1" l="1"/>
  <c r="Q693" i="1"/>
  <c r="Q668" i="1"/>
  <c r="Q651" i="1"/>
  <c r="Q619" i="1"/>
  <c r="Q497" i="1"/>
  <c r="Q588" i="1"/>
  <c r="Q115" i="1"/>
  <c r="Q634" i="1"/>
  <c r="Q170" i="1"/>
  <c r="Q186" i="1"/>
  <c r="R693" i="1"/>
  <c r="R668" i="1"/>
  <c r="Q709" i="1"/>
  <c r="R651" i="1"/>
  <c r="R619" i="1"/>
  <c r="Q481" i="1"/>
  <c r="R497" i="1"/>
  <c r="R588" i="1"/>
  <c r="Q573" i="1"/>
  <c r="R115" i="1"/>
  <c r="R634" i="1"/>
  <c r="R170" i="1"/>
  <c r="Q600" i="1"/>
  <c r="R186" i="1"/>
  <c r="Q456" i="1"/>
  <c r="Q469" i="1"/>
  <c r="Q536" i="1"/>
  <c r="R709" i="1"/>
  <c r="R481" i="1"/>
  <c r="R573" i="1"/>
  <c r="Q723" i="1"/>
  <c r="R227" i="1"/>
  <c r="Q552" i="1"/>
  <c r="R723" i="1"/>
  <c r="R552" i="1"/>
  <c r="Q8" i="1"/>
  <c r="R72" i="1"/>
  <c r="R81" i="1"/>
  <c r="Q81" i="1"/>
  <c r="Q44" i="1"/>
  <c r="R98" i="1"/>
  <c r="R22" i="1"/>
  <c r="Q22" i="1"/>
  <c r="R347" i="1"/>
  <c r="Q382" i="1"/>
  <c r="Q56" i="1"/>
  <c r="R44" i="1"/>
  <c r="Q98" i="1"/>
  <c r="Q347" i="1"/>
  <c r="R56" i="1"/>
  <c r="Q63" i="1"/>
  <c r="Q72" i="1"/>
  <c r="R8" i="1"/>
  <c r="R63" i="1"/>
  <c r="Q35" i="1"/>
  <c r="R367" i="1"/>
  <c r="R35" i="1"/>
  <c r="Q367" i="1"/>
  <c r="R382" i="1"/>
  <c r="R137" i="1"/>
  <c r="Q137" i="1"/>
  <c r="Q124" i="1"/>
  <c r="R124" i="1"/>
  <c r="R518" i="1" l="1"/>
  <c r="Q518" i="1"/>
  <c r="R279" i="1"/>
  <c r="Q279" i="1"/>
  <c r="H217" i="1" l="1"/>
  <c r="E724" i="1" l="1"/>
  <c r="H599" i="1"/>
  <c r="E599" i="1"/>
  <c r="H511" i="1"/>
  <c r="E511" i="1"/>
  <c r="H616" i="1"/>
  <c r="E616" i="1"/>
  <c r="H595" i="1"/>
  <c r="E595" i="1"/>
  <c r="H661" i="1"/>
  <c r="E661" i="1"/>
  <c r="H674" i="1"/>
  <c r="E674" i="1"/>
  <c r="H559" i="1"/>
  <c r="E559" i="1"/>
  <c r="H641" i="1"/>
  <c r="H604" i="1"/>
  <c r="E604" i="1"/>
  <c r="H534" i="1"/>
  <c r="E534" i="1"/>
  <c r="H598" i="1"/>
  <c r="E598" i="1"/>
  <c r="H617" i="1"/>
  <c r="E617" i="1"/>
  <c r="H510" i="1"/>
  <c r="H594" i="1"/>
  <c r="E594" i="1"/>
  <c r="H660" i="1"/>
  <c r="E660" i="1"/>
  <c r="H658" i="1"/>
  <c r="E658" i="1"/>
  <c r="H673" i="1"/>
  <c r="E673" i="1"/>
  <c r="H603" i="1"/>
  <c r="E603" i="1"/>
  <c r="H514" i="1"/>
  <c r="H512" i="1"/>
  <c r="E512" i="1"/>
  <c r="H545" i="1"/>
  <c r="E545" i="1"/>
  <c r="H719" i="1"/>
  <c r="E719" i="1"/>
  <c r="H722" i="1"/>
  <c r="E722" i="1"/>
  <c r="H721" i="1"/>
  <c r="E721" i="1"/>
  <c r="H718" i="1"/>
  <c r="E718" i="1"/>
  <c r="H716" i="1"/>
  <c r="E716" i="1"/>
  <c r="H503" i="1"/>
  <c r="E503" i="1"/>
  <c r="H714" i="1"/>
  <c r="E714" i="1"/>
  <c r="H501" i="1"/>
  <c r="E501" i="1"/>
  <c r="H712" i="1"/>
  <c r="E712" i="1"/>
  <c r="H513" i="1"/>
  <c r="H494" i="1"/>
  <c r="E494" i="1"/>
  <c r="H544" i="1"/>
  <c r="E544" i="1"/>
  <c r="H579" i="1"/>
  <c r="E579" i="1"/>
  <c r="H506" i="1"/>
  <c r="E506" i="1"/>
  <c r="H720" i="1"/>
  <c r="E720" i="1"/>
  <c r="H715" i="1"/>
  <c r="E715" i="1"/>
  <c r="H502" i="1"/>
  <c r="E502" i="1"/>
  <c r="H713" i="1"/>
  <c r="E713" i="1"/>
  <c r="H500" i="1"/>
  <c r="E500" i="1"/>
  <c r="H572" i="1"/>
  <c r="E572" i="1"/>
  <c r="H570" i="1"/>
  <c r="E570" i="1"/>
  <c r="H566" i="1"/>
  <c r="E566" i="1"/>
  <c r="H580" i="1"/>
  <c r="E580" i="1"/>
  <c r="H577" i="1"/>
  <c r="E577" i="1"/>
  <c r="H556" i="1"/>
  <c r="E556" i="1"/>
  <c r="H571" i="1"/>
  <c r="E571" i="1"/>
  <c r="H567" i="1"/>
  <c r="E567" i="1"/>
  <c r="H565" i="1"/>
  <c r="E565" i="1"/>
  <c r="H505" i="1"/>
  <c r="E505" i="1"/>
  <c r="H576" i="1"/>
  <c r="E576" i="1"/>
  <c r="H555" i="1"/>
  <c r="E555" i="1"/>
  <c r="H690" i="1"/>
  <c r="E690" i="1"/>
  <c r="H587" i="1"/>
  <c r="E587" i="1"/>
  <c r="H585" i="1"/>
  <c r="E585" i="1"/>
  <c r="H550" i="1"/>
  <c r="E550" i="1"/>
  <c r="H583" i="1"/>
  <c r="E583" i="1"/>
  <c r="H492" i="1"/>
  <c r="E492" i="1"/>
  <c r="H581" i="1"/>
  <c r="E581" i="1"/>
  <c r="H543" i="1"/>
  <c r="E543" i="1"/>
  <c r="H578" i="1"/>
  <c r="E578" i="1"/>
  <c r="H541" i="1"/>
  <c r="E541" i="1"/>
  <c r="H557" i="1"/>
  <c r="E557" i="1"/>
  <c r="H539" i="1"/>
  <c r="E539" i="1"/>
  <c r="H691" i="1"/>
  <c r="E691" i="1"/>
  <c r="H586" i="1"/>
  <c r="E586" i="1"/>
  <c r="H551" i="1"/>
  <c r="E551" i="1"/>
  <c r="H584" i="1"/>
  <c r="E584" i="1"/>
  <c r="H547" i="1"/>
  <c r="E547" i="1"/>
  <c r="H582" i="1"/>
  <c r="E582" i="1"/>
  <c r="H489" i="1"/>
  <c r="E489" i="1"/>
  <c r="H564" i="1"/>
  <c r="E564" i="1"/>
  <c r="H542" i="1"/>
  <c r="E542" i="1"/>
  <c r="H504" i="1"/>
  <c r="E504" i="1"/>
  <c r="H606" i="1"/>
  <c r="E606" i="1"/>
  <c r="H540" i="1"/>
  <c r="E540" i="1"/>
  <c r="H558" i="1"/>
  <c r="E558" i="1"/>
  <c r="H638" i="1"/>
  <c r="H549" i="1"/>
  <c r="E549" i="1"/>
  <c r="H491" i="1"/>
  <c r="E491" i="1"/>
  <c r="H608" i="1"/>
  <c r="E608" i="1"/>
  <c r="H548" i="1"/>
  <c r="E548" i="1"/>
  <c r="H490" i="1"/>
  <c r="E490" i="1"/>
  <c r="H607" i="1"/>
  <c r="E607" i="1"/>
  <c r="H643" i="1"/>
  <c r="E643" i="1"/>
  <c r="H642" i="1"/>
  <c r="H622" i="1"/>
  <c r="E622" i="1"/>
  <c r="H633" i="1"/>
  <c r="E633" i="1"/>
  <c r="H630" i="1"/>
  <c r="E630" i="1"/>
  <c r="H507" i="1"/>
  <c r="E507" i="1"/>
  <c r="H683" i="1"/>
  <c r="E683" i="1"/>
  <c r="H703" i="1"/>
  <c r="E703" i="1"/>
  <c r="H656" i="1"/>
  <c r="E656" i="1"/>
  <c r="H696" i="1"/>
  <c r="E696" i="1"/>
  <c r="H708" i="1"/>
  <c r="E708" i="1"/>
  <c r="H682" i="1"/>
  <c r="E682" i="1"/>
  <c r="H702" i="1"/>
  <c r="E702" i="1"/>
  <c r="H655" i="1"/>
  <c r="E655" i="1"/>
  <c r="H649" i="1"/>
  <c r="E649" i="1"/>
  <c r="H597" i="1"/>
  <c r="E597" i="1"/>
  <c r="H509" i="1"/>
  <c r="H612" i="1"/>
  <c r="E612" i="1"/>
  <c r="H610" i="1"/>
  <c r="E610" i="1"/>
  <c r="H624" i="1"/>
  <c r="E624" i="1"/>
  <c r="H637" i="1"/>
  <c r="E637" i="1"/>
  <c r="H650" i="1"/>
  <c r="E650" i="1"/>
  <c r="H648" i="1"/>
  <c r="E648" i="1"/>
  <c r="H596" i="1"/>
  <c r="E596" i="1"/>
  <c r="H508" i="1"/>
  <c r="H611" i="1"/>
  <c r="E611" i="1"/>
  <c r="H623" i="1"/>
  <c r="E623" i="1"/>
  <c r="H707" i="1"/>
  <c r="E707" i="1"/>
  <c r="H666" i="1"/>
  <c r="E666" i="1"/>
  <c r="H526" i="1"/>
  <c r="E526" i="1"/>
  <c r="H697" i="1"/>
  <c r="E697" i="1"/>
  <c r="H688" i="1"/>
  <c r="E688" i="1"/>
  <c r="H686" i="1"/>
  <c r="E686" i="1"/>
  <c r="H684" i="1"/>
  <c r="E684" i="1"/>
  <c r="H667" i="1"/>
  <c r="E667" i="1"/>
  <c r="H645" i="1"/>
  <c r="E645" i="1"/>
  <c r="H530" i="1"/>
  <c r="E530" i="1"/>
  <c r="H679" i="1"/>
  <c r="E679" i="1"/>
  <c r="H677" i="1"/>
  <c r="E677" i="1"/>
  <c r="H561" i="1"/>
  <c r="E561" i="1"/>
  <c r="H698" i="1"/>
  <c r="E698" i="1"/>
  <c r="H522" i="1"/>
  <c r="E522" i="1"/>
  <c r="H687" i="1"/>
  <c r="E687" i="1"/>
  <c r="H685" i="1"/>
  <c r="E685" i="1"/>
  <c r="H681" i="1"/>
  <c r="E681" i="1"/>
  <c r="H680" i="1"/>
  <c r="E680" i="1"/>
  <c r="H678" i="1"/>
  <c r="E678" i="1"/>
  <c r="H676" i="1"/>
  <c r="E676" i="1"/>
  <c r="H699" i="1"/>
  <c r="E699" i="1"/>
  <c r="H525" i="1"/>
  <c r="E525" i="1"/>
  <c r="H654" i="1"/>
  <c r="E654" i="1"/>
  <c r="H671" i="1"/>
  <c r="E671" i="1"/>
  <c r="H480" i="1"/>
  <c r="E480" i="1"/>
  <c r="H632" i="1"/>
  <c r="E632" i="1"/>
  <c r="H704" i="1"/>
  <c r="E704" i="1"/>
  <c r="H485" i="1"/>
  <c r="E485" i="1"/>
  <c r="H657" i="1"/>
  <c r="E657" i="1"/>
  <c r="H479" i="1"/>
  <c r="E479" i="1"/>
  <c r="H631" i="1"/>
  <c r="E631" i="1"/>
  <c r="H560" i="1"/>
  <c r="E560" i="1"/>
  <c r="H484" i="1"/>
  <c r="E484" i="1"/>
  <c r="H476" i="1"/>
  <c r="E476" i="1"/>
  <c r="H527" i="1"/>
  <c r="E527" i="1"/>
  <c r="H625" i="1"/>
  <c r="E625" i="1"/>
  <c r="H461" i="1"/>
  <c r="E461" i="1"/>
  <c r="H466" i="1"/>
  <c r="E466" i="1"/>
  <c r="H626" i="1"/>
  <c r="E626" i="1"/>
  <c r="H672" i="1"/>
  <c r="E672" i="1"/>
  <c r="H168" i="1"/>
  <c r="E168" i="1"/>
  <c r="H153" i="1"/>
  <c r="E153" i="1"/>
  <c r="H179" i="1"/>
  <c r="E179" i="1"/>
  <c r="H177" i="1"/>
  <c r="E177" i="1"/>
  <c r="H174" i="1"/>
  <c r="E174" i="1"/>
  <c r="H161" i="1"/>
  <c r="E161" i="1"/>
  <c r="H159" i="1"/>
  <c r="E159" i="1"/>
  <c r="H169" i="1"/>
  <c r="E169" i="1"/>
  <c r="H185" i="1"/>
  <c r="E185" i="1"/>
  <c r="H152" i="1"/>
  <c r="E152" i="1"/>
  <c r="H178" i="1"/>
  <c r="E178" i="1"/>
  <c r="H176" i="1"/>
  <c r="E176" i="1"/>
  <c r="H173" i="1"/>
  <c r="E173" i="1"/>
  <c r="H160" i="1"/>
  <c r="E160" i="1"/>
  <c r="H208" i="1"/>
  <c r="E208" i="1"/>
  <c r="H204" i="1"/>
  <c r="E204" i="1"/>
  <c r="H533" i="1"/>
  <c r="E533" i="1"/>
  <c r="H202" i="1"/>
  <c r="E202" i="1"/>
  <c r="H132" i="1"/>
  <c r="H629" i="1"/>
  <c r="E629" i="1"/>
  <c r="H130" i="1"/>
  <c r="E130" i="1"/>
  <c r="H193" i="1"/>
  <c r="E193" i="1"/>
  <c r="H592" i="1"/>
  <c r="E592" i="1"/>
  <c r="H189" i="1"/>
  <c r="E189" i="1"/>
  <c r="H205" i="1"/>
  <c r="E205" i="1"/>
  <c r="H203" i="1"/>
  <c r="E203" i="1"/>
  <c r="H532" i="1"/>
  <c r="E532" i="1"/>
  <c r="H131" i="1"/>
  <c r="E131" i="1"/>
  <c r="H197" i="1"/>
  <c r="E197" i="1"/>
  <c r="H628" i="1"/>
  <c r="E628" i="1"/>
  <c r="H190" i="1"/>
  <c r="E190" i="1"/>
  <c r="H591" i="1"/>
  <c r="E591" i="1"/>
  <c r="H182" i="1"/>
  <c r="E182" i="1"/>
  <c r="H129" i="1"/>
  <c r="E129" i="1"/>
  <c r="H183" i="1"/>
  <c r="E183" i="1"/>
  <c r="H175" i="1"/>
  <c r="E175" i="1"/>
  <c r="H305" i="1"/>
  <c r="E305" i="1"/>
  <c r="H33" i="1"/>
  <c r="E33" i="1"/>
  <c r="H434" i="1"/>
  <c r="E434" i="1"/>
  <c r="H423" i="1"/>
  <c r="E423" i="1"/>
  <c r="H214" i="1"/>
  <c r="E214" i="1"/>
  <c r="H102" i="1"/>
  <c r="E102" i="1"/>
  <c r="H212" i="1"/>
  <c r="E212" i="1"/>
  <c r="H34" i="1"/>
  <c r="E34" i="1"/>
  <c r="H304" i="1"/>
  <c r="E304" i="1"/>
  <c r="H226" i="1"/>
  <c r="H433" i="1"/>
  <c r="E433" i="1"/>
  <c r="H224" i="1"/>
  <c r="H216" i="1"/>
  <c r="H422" i="1"/>
  <c r="E422" i="1"/>
  <c r="H213" i="1"/>
  <c r="E213" i="1"/>
  <c r="H155" i="1"/>
  <c r="E155" i="1"/>
  <c r="H135" i="1"/>
  <c r="H147" i="1"/>
  <c r="E147" i="1"/>
  <c r="H194" i="1"/>
  <c r="E194" i="1"/>
  <c r="H145" i="1"/>
  <c r="E145" i="1"/>
  <c r="H118" i="1"/>
  <c r="E118" i="1"/>
  <c r="H127" i="1"/>
  <c r="E127" i="1"/>
  <c r="H123" i="1"/>
  <c r="E123" i="1"/>
  <c r="H136" i="1"/>
  <c r="H165" i="1"/>
  <c r="E165" i="1"/>
  <c r="H146" i="1"/>
  <c r="E146" i="1"/>
  <c r="H195" i="1"/>
  <c r="E195" i="1"/>
  <c r="H144" i="1"/>
  <c r="E144" i="1"/>
  <c r="H140" i="1"/>
  <c r="E140" i="1"/>
  <c r="H166" i="1"/>
  <c r="E166" i="1"/>
  <c r="H164" i="1"/>
  <c r="E164" i="1"/>
  <c r="H162" i="1"/>
  <c r="E162" i="1"/>
  <c r="H142" i="1"/>
  <c r="E142" i="1"/>
  <c r="H167" i="1"/>
  <c r="E167" i="1"/>
  <c r="H150" i="1"/>
  <c r="H163" i="1"/>
  <c r="E163" i="1"/>
  <c r="H128" i="1"/>
  <c r="E128" i="1"/>
  <c r="H364" i="1"/>
  <c r="E364" i="1"/>
  <c r="H360" i="1"/>
  <c r="E360" i="1"/>
  <c r="H358" i="1"/>
  <c r="E358" i="1"/>
  <c r="H355" i="1"/>
  <c r="E355" i="1"/>
  <c r="H352" i="1"/>
  <c r="E352" i="1"/>
  <c r="H350" i="1"/>
  <c r="E350" i="1"/>
  <c r="H366" i="1"/>
  <c r="E366" i="1"/>
  <c r="H363" i="1"/>
  <c r="E363" i="1"/>
  <c r="H359" i="1"/>
  <c r="E359" i="1"/>
  <c r="H357" i="1"/>
  <c r="E357" i="1"/>
  <c r="E354" i="1"/>
  <c r="H351" i="1"/>
  <c r="E351" i="1"/>
  <c r="H104" i="1"/>
  <c r="E104" i="1"/>
  <c r="H261" i="1"/>
  <c r="E261" i="1"/>
  <c r="H345" i="1"/>
  <c r="E345" i="1"/>
  <c r="H343" i="1"/>
  <c r="E343" i="1"/>
  <c r="H341" i="1"/>
  <c r="E341" i="1"/>
  <c r="H111" i="1"/>
  <c r="E111" i="1"/>
  <c r="H220" i="1"/>
  <c r="E220" i="1"/>
  <c r="H293" i="1"/>
  <c r="E293" i="1"/>
  <c r="H316" i="1"/>
  <c r="E316" i="1"/>
  <c r="H426" i="1"/>
  <c r="E426" i="1"/>
  <c r="H337" i="1"/>
  <c r="E337" i="1"/>
  <c r="H371" i="1"/>
  <c r="E371" i="1"/>
  <c r="H346" i="1"/>
  <c r="E346" i="1"/>
  <c r="H260" i="1"/>
  <c r="E260" i="1"/>
  <c r="H344" i="1"/>
  <c r="E344" i="1"/>
  <c r="H342" i="1"/>
  <c r="E342" i="1"/>
  <c r="H340" i="1"/>
  <c r="E340" i="1"/>
  <c r="H110" i="1"/>
  <c r="E110" i="1"/>
  <c r="H219" i="1"/>
  <c r="E219" i="1"/>
  <c r="H292" i="1"/>
  <c r="E292" i="1"/>
  <c r="H315" i="1"/>
  <c r="E315" i="1"/>
  <c r="H425" i="1"/>
  <c r="E425" i="1"/>
  <c r="H336" i="1"/>
  <c r="E336" i="1"/>
  <c r="H370" i="1"/>
  <c r="E370" i="1"/>
  <c r="H207" i="1"/>
  <c r="E207" i="1"/>
  <c r="H206" i="1"/>
  <c r="E206" i="1"/>
  <c r="H326" i="1"/>
  <c r="E326" i="1"/>
  <c r="H325" i="1"/>
  <c r="E325" i="1"/>
  <c r="H200" i="1"/>
  <c r="E200" i="1"/>
  <c r="H199" i="1"/>
  <c r="E199" i="1"/>
  <c r="H333" i="1"/>
  <c r="E333" i="1"/>
  <c r="H21" i="1"/>
  <c r="E21" i="1"/>
  <c r="H71" i="1"/>
  <c r="E71" i="1"/>
  <c r="H54" i="1"/>
  <c r="E54" i="1"/>
  <c r="H80" i="1"/>
  <c r="E80" i="1"/>
  <c r="H97" i="1"/>
  <c r="E97" i="1"/>
  <c r="H31" i="1"/>
  <c r="E31" i="1"/>
  <c r="H89" i="1"/>
  <c r="E89" i="1"/>
  <c r="H122" i="1"/>
  <c r="E122" i="1"/>
  <c r="H19" i="1"/>
  <c r="E19" i="1"/>
  <c r="H42" i="1"/>
  <c r="E42" i="1"/>
  <c r="H114" i="1"/>
  <c r="E114" i="1"/>
  <c r="H62" i="1"/>
  <c r="E62" i="1"/>
  <c r="H69" i="1"/>
  <c r="E69" i="1"/>
  <c r="H378" i="1"/>
  <c r="E378" i="1"/>
  <c r="H52" i="1"/>
  <c r="E52" i="1"/>
  <c r="H78" i="1"/>
  <c r="E78" i="1"/>
  <c r="H29" i="1"/>
  <c r="E29" i="1"/>
  <c r="H6" i="1"/>
  <c r="E6" i="1"/>
  <c r="H362" i="1"/>
  <c r="E362" i="1"/>
  <c r="H14" i="1"/>
  <c r="E14" i="1"/>
  <c r="H87" i="1"/>
  <c r="E87" i="1"/>
  <c r="H120" i="1"/>
  <c r="E120" i="1"/>
  <c r="H40" i="1"/>
  <c r="E40" i="1"/>
  <c r="H67" i="1"/>
  <c r="E67" i="1"/>
  <c r="H27" i="1"/>
  <c r="E27" i="1"/>
  <c r="H76" i="1"/>
  <c r="E76" i="1"/>
  <c r="H85" i="1"/>
  <c r="E85" i="1"/>
  <c r="H50" i="1"/>
  <c r="E50" i="1"/>
  <c r="H12" i="1"/>
  <c r="E12" i="1"/>
  <c r="H4" i="1"/>
  <c r="E4" i="1"/>
  <c r="H38" i="1"/>
  <c r="E38" i="1"/>
  <c r="H93" i="1"/>
  <c r="E93" i="1"/>
  <c r="H25" i="1"/>
  <c r="E25" i="1"/>
  <c r="H55" i="1"/>
  <c r="E55" i="1"/>
  <c r="H32" i="1"/>
  <c r="E32" i="1"/>
  <c r="H20" i="1"/>
  <c r="E20" i="1"/>
  <c r="H43" i="1"/>
  <c r="E43" i="1"/>
  <c r="H70" i="1"/>
  <c r="E70" i="1"/>
  <c r="H53" i="1"/>
  <c r="E53" i="1"/>
  <c r="H79" i="1"/>
  <c r="E79" i="1"/>
  <c r="H7" i="1"/>
  <c r="E7" i="1"/>
  <c r="H30" i="1"/>
  <c r="E30" i="1"/>
  <c r="H96" i="1"/>
  <c r="E96" i="1"/>
  <c r="H88" i="1"/>
  <c r="E88" i="1"/>
  <c r="H377" i="1"/>
  <c r="E377" i="1"/>
  <c r="H121" i="1"/>
  <c r="E121" i="1"/>
  <c r="H113" i="1"/>
  <c r="E113" i="1"/>
  <c r="H18" i="1"/>
  <c r="E18" i="1"/>
  <c r="H41" i="1"/>
  <c r="E41" i="1"/>
  <c r="H361" i="1"/>
  <c r="E361" i="1"/>
  <c r="H68" i="1"/>
  <c r="E68" i="1"/>
  <c r="H28" i="1"/>
  <c r="E28" i="1"/>
  <c r="H77" i="1"/>
  <c r="E77" i="1"/>
  <c r="H86" i="1"/>
  <c r="E86" i="1"/>
  <c r="H51" i="1"/>
  <c r="E51" i="1"/>
  <c r="H13" i="1"/>
  <c r="E13" i="1"/>
  <c r="H5" i="1"/>
  <c r="E5" i="1"/>
  <c r="H39" i="1"/>
  <c r="E39" i="1"/>
  <c r="H94" i="1"/>
  <c r="E94" i="1"/>
  <c r="H66" i="1"/>
  <c r="E66" i="1"/>
  <c r="H26" i="1"/>
  <c r="E26" i="1"/>
  <c r="H119" i="1"/>
  <c r="E119" i="1"/>
  <c r="H75" i="1"/>
  <c r="E75" i="1"/>
  <c r="H59" i="1"/>
  <c r="E59" i="1"/>
  <c r="H84" i="1"/>
  <c r="E84" i="1"/>
  <c r="H11" i="1"/>
  <c r="E11" i="1"/>
  <c r="H278" i="1"/>
  <c r="E278" i="1"/>
  <c r="H277" i="1"/>
  <c r="E277" i="1"/>
  <c r="H276" i="1"/>
  <c r="E276" i="1"/>
  <c r="H275" i="1"/>
  <c r="E275" i="1"/>
  <c r="H274" i="1"/>
  <c r="E274" i="1"/>
  <c r="H273" i="1"/>
  <c r="E273" i="1"/>
  <c r="H272" i="1"/>
  <c r="E272" i="1"/>
  <c r="H271" i="1"/>
  <c r="E271" i="1"/>
  <c r="H270" i="1"/>
  <c r="E270" i="1"/>
  <c r="H269" i="1"/>
  <c r="E269" i="1"/>
  <c r="H268" i="1"/>
  <c r="E268" i="1"/>
  <c r="H267" i="1"/>
  <c r="E267" i="1"/>
  <c r="V14" i="1" l="1"/>
  <c r="V564" i="1"/>
  <c r="W564" i="1" s="1"/>
  <c r="V567" i="1"/>
  <c r="W567" i="1" s="1"/>
  <c r="V570" i="1"/>
  <c r="W570" i="1" s="1"/>
  <c r="V182" i="1"/>
  <c r="W182" i="1" s="1"/>
  <c r="V183" i="1"/>
  <c r="W183" i="1" s="1"/>
  <c r="V565" i="1"/>
  <c r="W565" i="1" s="1"/>
  <c r="V566" i="1"/>
  <c r="W566" i="1" s="1"/>
  <c r="N4" i="6"/>
  <c r="C4" i="6"/>
  <c r="N3" i="6"/>
  <c r="C3" i="6"/>
  <c r="N2" i="6"/>
  <c r="H2" i="6"/>
  <c r="C2" i="6"/>
  <c r="V326" i="1" s="1"/>
  <c r="W326" i="1" s="1"/>
  <c r="J72" i="1"/>
  <c r="J115" i="1"/>
  <c r="J8" i="1"/>
  <c r="J227" i="1"/>
  <c r="J588" i="1"/>
  <c r="J497" i="1"/>
  <c r="J156" i="1"/>
  <c r="J81" i="1"/>
  <c r="J98" i="1"/>
  <c r="J44" i="1"/>
  <c r="J709" i="1"/>
  <c r="J186" i="1"/>
  <c r="J619" i="1"/>
  <c r="J170" i="1"/>
  <c r="J137" i="1"/>
  <c r="J382" i="1"/>
  <c r="J552" i="1"/>
  <c r="J124" i="1"/>
  <c r="J469" i="1"/>
  <c r="J35" i="1"/>
  <c r="J668" i="1"/>
  <c r="J693" i="1"/>
  <c r="J634" i="1"/>
  <c r="J209" i="1"/>
  <c r="J481" i="1"/>
  <c r="J456" i="1"/>
  <c r="J651" i="1"/>
  <c r="J347" i="1"/>
  <c r="J536" i="1"/>
  <c r="J63" i="1"/>
  <c r="J723" i="1"/>
  <c r="J56" i="1"/>
  <c r="J518" i="1"/>
  <c r="J573" i="1"/>
  <c r="J367" i="1"/>
  <c r="J22" i="1"/>
  <c r="C38" i="5" l="1"/>
  <c r="C19" i="5"/>
  <c r="C10" i="5"/>
  <c r="C42" i="5"/>
  <c r="C31" i="5"/>
  <c r="C8" i="5"/>
  <c r="C18" i="5"/>
  <c r="C20" i="5"/>
  <c r="C7" i="5"/>
  <c r="C43" i="5"/>
  <c r="C50" i="5"/>
  <c r="C37" i="5"/>
  <c r="C22" i="5"/>
  <c r="C48" i="5"/>
  <c r="C36" i="5"/>
  <c r="C45" i="5"/>
  <c r="C35" i="5"/>
  <c r="C39" i="5"/>
  <c r="C12" i="5"/>
  <c r="C49" i="5"/>
  <c r="C11" i="5"/>
  <c r="C47" i="5"/>
  <c r="C29" i="5"/>
  <c r="C40" i="5"/>
  <c r="C21" i="5"/>
  <c r="C13" i="5"/>
  <c r="C30" i="5"/>
  <c r="C9" i="5"/>
  <c r="C23" i="5"/>
  <c r="C15" i="5"/>
  <c r="C46" i="5"/>
  <c r="C41" i="5"/>
  <c r="C51" i="5"/>
  <c r="C16" i="5"/>
  <c r="C17" i="5"/>
  <c r="C6" i="5"/>
  <c r="V214" i="1"/>
  <c r="W214" i="1" s="1"/>
  <c r="V616" i="1"/>
  <c r="V618" i="1"/>
  <c r="V617" i="1"/>
  <c r="V615" i="1"/>
  <c r="V221" i="1"/>
  <c r="V218" i="1"/>
  <c r="V215" i="1"/>
  <c r="V241" i="1"/>
  <c r="V244" i="1"/>
  <c r="V233" i="1"/>
  <c r="V453" i="1"/>
  <c r="V327" i="1"/>
  <c r="V314" i="1"/>
  <c r="V406" i="1"/>
  <c r="V639" i="1"/>
  <c r="V201" i="1"/>
  <c r="V424" i="1"/>
  <c r="V432" i="1"/>
  <c r="V435" i="1"/>
  <c r="V288" i="1"/>
  <c r="V402" i="1"/>
  <c r="V405" i="1"/>
  <c r="V291" i="1"/>
  <c r="V285" i="1"/>
  <c r="V446" i="1"/>
  <c r="V303" i="1"/>
  <c r="V640" i="1"/>
  <c r="V321" i="1"/>
  <c r="V198" i="1"/>
  <c r="V407" i="1"/>
  <c r="V317" i="1"/>
  <c r="V647" i="1"/>
  <c r="V524" i="1"/>
  <c r="V319" i="1"/>
  <c r="V310" i="1"/>
  <c r="V531" i="1"/>
  <c r="V396" i="1"/>
  <c r="V312" i="1"/>
  <c r="V515" i="1"/>
  <c r="V245" i="1"/>
  <c r="V375" i="1"/>
  <c r="V444" i="1"/>
  <c r="V517" i="1"/>
  <c r="V393" i="1"/>
  <c r="V231" i="1"/>
  <c r="V410" i="1"/>
  <c r="V454" i="1"/>
  <c r="V646" i="1"/>
  <c r="V428" i="1"/>
  <c r="V226" i="1"/>
  <c r="W226" i="1" s="1"/>
  <c r="V705" i="1"/>
  <c r="V692" i="1"/>
  <c r="V403" i="1"/>
  <c r="V223" i="1"/>
  <c r="V706" i="1"/>
  <c r="V442" i="1"/>
  <c r="V449" i="1"/>
  <c r="V216" i="1"/>
  <c r="W216" i="1" s="1"/>
  <c r="V440" i="1"/>
  <c r="V450" i="1"/>
  <c r="V217" i="1"/>
  <c r="W217" i="1" s="1"/>
  <c r="V311" i="1"/>
  <c r="V192" i="1"/>
  <c r="V516" i="1"/>
  <c r="V394" i="1"/>
  <c r="V224" i="1"/>
  <c r="W224" i="1" s="1"/>
  <c r="V105" i="1"/>
  <c r="V386" i="1"/>
  <c r="V455" i="1"/>
  <c r="V447" i="1"/>
  <c r="V222" i="1"/>
  <c r="V523" i="1"/>
  <c r="V234" i="1"/>
  <c r="V257" i="1"/>
  <c r="V717" i="1"/>
  <c r="V429" i="1"/>
  <c r="V258" i="1"/>
  <c r="V593" i="1"/>
  <c r="V320" i="1"/>
  <c r="V240" i="1"/>
  <c r="V451" i="1"/>
  <c r="V101" i="1"/>
  <c r="V436" i="1"/>
  <c r="V401" i="1"/>
  <c r="V419" i="1"/>
  <c r="V322" i="1"/>
  <c r="V133" i="1"/>
  <c r="V664" i="1"/>
  <c r="V338" i="1"/>
  <c r="V318" i="1"/>
  <c r="V675" i="1"/>
  <c r="V409" i="1"/>
  <c r="V443" i="1"/>
  <c r="V387" i="1"/>
  <c r="V665" i="1"/>
  <c r="V441" i="1"/>
  <c r="V230" i="1"/>
  <c r="V735" i="1"/>
  <c r="V376" i="1"/>
  <c r="V431" i="1"/>
  <c r="V385" i="1"/>
  <c r="V395" i="1"/>
  <c r="V732" i="1"/>
  <c r="V16" i="1"/>
  <c r="V404" i="1"/>
  <c r="V388" i="1"/>
  <c r="V196" i="1"/>
  <c r="V290" i="1"/>
  <c r="V289" i="1"/>
  <c r="V232" i="1"/>
  <c r="V689" i="1"/>
  <c r="V605" i="1"/>
  <c r="V427" i="1"/>
  <c r="V191" i="1"/>
  <c r="V546" i="1"/>
  <c r="V452" i="1"/>
  <c r="V418" i="1"/>
  <c r="V413" i="1"/>
  <c r="V478" i="1"/>
  <c r="V313" i="1"/>
  <c r="V15" i="1"/>
  <c r="V323" i="1"/>
  <c r="V239" i="1"/>
  <c r="V339" i="1"/>
  <c r="V372" i="1"/>
  <c r="V389" i="1"/>
  <c r="V448" i="1"/>
  <c r="V412" i="1"/>
  <c r="V411" i="1"/>
  <c r="V235" i="1"/>
  <c r="V731" i="1"/>
  <c r="V373" i="1"/>
  <c r="V225" i="1"/>
  <c r="V283" i="1"/>
  <c r="V284" i="1"/>
  <c r="V47" i="1"/>
  <c r="V254" i="1"/>
  <c r="V243" i="1"/>
  <c r="V392" i="1"/>
  <c r="V302" i="1"/>
  <c r="V242" i="1"/>
  <c r="V251" i="1"/>
  <c r="V301" i="1"/>
  <c r="V107" i="1"/>
  <c r="V295" i="1"/>
  <c r="V250" i="1"/>
  <c r="V298" i="1"/>
  <c r="V249" i="1"/>
  <c r="V252" i="1"/>
  <c r="V48" i="1"/>
  <c r="V297" i="1"/>
  <c r="V263" i="1"/>
  <c r="V296" i="1"/>
  <c r="V108" i="1"/>
  <c r="V253" i="1"/>
  <c r="V287" i="1"/>
  <c r="V299" i="1"/>
  <c r="V300" i="1"/>
  <c r="V286" i="1"/>
  <c r="V255" i="1"/>
  <c r="V445" i="1"/>
  <c r="V324" i="1"/>
  <c r="W324" i="1" s="1"/>
  <c r="V571" i="1"/>
  <c r="W571" i="1" s="1"/>
  <c r="V572" i="1"/>
  <c r="W572" i="1" s="1"/>
  <c r="V325" i="1"/>
  <c r="W325" i="1" s="1"/>
  <c r="V466" i="1"/>
  <c r="V60" i="1"/>
  <c r="V95" i="1"/>
  <c r="V61" i="1"/>
  <c r="V331" i="1"/>
  <c r="V332" i="1"/>
  <c r="V112" i="2"/>
  <c r="V113" i="2"/>
  <c r="V114" i="2"/>
  <c r="V461" i="1"/>
  <c r="V594" i="1"/>
  <c r="V595" i="1"/>
  <c r="V476" i="1"/>
  <c r="V660" i="1"/>
  <c r="V661" i="1"/>
  <c r="V727" i="1"/>
  <c r="V740" i="1"/>
  <c r="V663" i="1"/>
  <c r="V729" i="1"/>
  <c r="V742" i="1"/>
  <c r="V738" i="1"/>
  <c r="V728" i="1"/>
  <c r="V739" i="1"/>
  <c r="V737" i="1"/>
  <c r="V733" i="1"/>
  <c r="V743" i="1"/>
  <c r="V662" i="1"/>
  <c r="V730" i="1"/>
  <c r="V734" i="1"/>
  <c r="V726" i="1"/>
  <c r="V736" i="1"/>
  <c r="V741" i="1"/>
  <c r="V487" i="1"/>
  <c r="V459" i="1"/>
  <c r="V496" i="1"/>
  <c r="V460" i="1"/>
  <c r="V488" i="1"/>
  <c r="V468" i="1"/>
  <c r="V473" i="1"/>
  <c r="V462" i="1"/>
  <c r="V477" i="1"/>
  <c r="V467" i="1"/>
  <c r="V463" i="1"/>
  <c r="V472" i="1"/>
  <c r="V465" i="1"/>
  <c r="V529" i="1"/>
  <c r="V521" i="1"/>
  <c r="V474" i="1"/>
  <c r="V475" i="1"/>
  <c r="V528" i="1"/>
  <c r="V659" i="1"/>
  <c r="V535" i="1"/>
  <c r="V614" i="1"/>
  <c r="V613" i="1"/>
  <c r="V495" i="1"/>
  <c r="V534" i="1"/>
  <c r="V530" i="1"/>
  <c r="V672" i="1"/>
  <c r="V53" i="2"/>
  <c r="V76" i="2"/>
  <c r="V122" i="2"/>
  <c r="V69" i="2"/>
  <c r="V44" i="2"/>
  <c r="V176" i="2"/>
  <c r="V80" i="2"/>
  <c r="V89" i="2"/>
  <c r="V75" i="2"/>
  <c r="V105" i="2"/>
  <c r="V86" i="2"/>
  <c r="V123" i="2"/>
  <c r="V62" i="2"/>
  <c r="V169" i="2"/>
  <c r="V178" i="2"/>
  <c r="V180" i="2"/>
  <c r="V91" i="2"/>
  <c r="V68" i="2"/>
  <c r="V81" i="2"/>
  <c r="V71" i="2"/>
  <c r="V172" i="2"/>
  <c r="V106" i="2"/>
  <c r="V66" i="2"/>
  <c r="V116" i="2"/>
  <c r="V87" i="2"/>
  <c r="V67" i="2"/>
  <c r="V175" i="2"/>
  <c r="V45" i="2"/>
  <c r="V167" i="2"/>
  <c r="V60" i="2"/>
  <c r="V171" i="2"/>
  <c r="V107" i="2"/>
  <c r="V88" i="2"/>
  <c r="V95" i="2"/>
  <c r="V120" i="2"/>
  <c r="V174" i="2"/>
  <c r="V92" i="2"/>
  <c r="V138" i="2"/>
  <c r="V103" i="2"/>
  <c r="V42" i="2"/>
  <c r="V115" i="2"/>
  <c r="V110" i="2"/>
  <c r="V32" i="2"/>
  <c r="V59" i="2"/>
  <c r="V109" i="2"/>
  <c r="V43" i="2"/>
  <c r="V55" i="2"/>
  <c r="V70" i="2"/>
  <c r="V121" i="2"/>
  <c r="V33" i="2"/>
  <c r="V170" i="2"/>
  <c r="V61" i="2"/>
  <c r="V102" i="2"/>
  <c r="V93" i="2"/>
  <c r="V104" i="2"/>
  <c r="V177" i="2"/>
  <c r="V124" i="2"/>
  <c r="V493" i="1"/>
  <c r="V486" i="1"/>
  <c r="V609" i="1"/>
  <c r="V627" i="1"/>
  <c r="V268" i="1"/>
  <c r="V119" i="1"/>
  <c r="V121" i="1"/>
  <c r="V50" i="1"/>
  <c r="V114" i="1"/>
  <c r="V359" i="1"/>
  <c r="V364" i="1"/>
  <c r="V163" i="1"/>
  <c r="V166" i="1"/>
  <c r="V123" i="1"/>
  <c r="V423" i="1"/>
  <c r="V175" i="1"/>
  <c r="V131" i="1"/>
  <c r="V193" i="1"/>
  <c r="V160" i="1"/>
  <c r="V161" i="1"/>
  <c r="V485" i="1"/>
  <c r="V676" i="1"/>
  <c r="V698" i="1"/>
  <c r="V686" i="1"/>
  <c r="V508" i="1"/>
  <c r="V509" i="1"/>
  <c r="V656" i="1"/>
  <c r="V642" i="1"/>
  <c r="V504" i="1"/>
  <c r="V586" i="1"/>
  <c r="V492" i="1"/>
  <c r="V505" i="1"/>
  <c r="V579" i="1"/>
  <c r="V712" i="1"/>
  <c r="V719" i="1"/>
  <c r="V673" i="1"/>
  <c r="V598" i="1"/>
  <c r="V278" i="1"/>
  <c r="V13" i="1"/>
  <c r="V79" i="1"/>
  <c r="V85" i="1"/>
  <c r="V69" i="1"/>
  <c r="V199" i="1"/>
  <c r="V340" i="1"/>
  <c r="V345" i="1"/>
  <c r="V267" i="1"/>
  <c r="V275" i="1"/>
  <c r="V75" i="1"/>
  <c r="V5" i="1"/>
  <c r="V41" i="1"/>
  <c r="V7" i="1"/>
  <c r="V25" i="1"/>
  <c r="V76" i="1"/>
  <c r="V6" i="1"/>
  <c r="V42" i="1"/>
  <c r="V54" i="1"/>
  <c r="V292" i="1"/>
  <c r="V111" i="1"/>
  <c r="V350" i="1"/>
  <c r="V144" i="1"/>
  <c r="V145" i="1"/>
  <c r="V304" i="1"/>
  <c r="V203" i="1"/>
  <c r="V132" i="1"/>
  <c r="V178" i="1"/>
  <c r="V179" i="1"/>
  <c r="V480" i="1"/>
  <c r="V681" i="1"/>
  <c r="V679" i="1"/>
  <c r="V526" i="1"/>
  <c r="V650" i="1"/>
  <c r="V655" i="1"/>
  <c r="V507" i="1"/>
  <c r="V638" i="1"/>
  <c r="V489" i="1"/>
  <c r="V557" i="1"/>
  <c r="V585" i="1"/>
  <c r="V713" i="1"/>
  <c r="V544" i="1"/>
  <c r="V503" i="1"/>
  <c r="V641" i="1"/>
  <c r="V599" i="1"/>
  <c r="V272" i="1"/>
  <c r="V39" i="1"/>
  <c r="V30" i="1"/>
  <c r="V27" i="1"/>
  <c r="V89" i="1"/>
  <c r="V336" i="1"/>
  <c r="V316" i="1"/>
  <c r="V366" i="1"/>
  <c r="V167" i="1"/>
  <c r="V140" i="1"/>
  <c r="V118" i="1"/>
  <c r="V213" i="1"/>
  <c r="V129" i="1"/>
  <c r="V532" i="1"/>
  <c r="V629" i="1"/>
  <c r="V176" i="1"/>
  <c r="V177" i="1"/>
  <c r="V560" i="1"/>
  <c r="V632" i="1"/>
  <c r="V680" i="1"/>
  <c r="V677" i="1"/>
  <c r="V697" i="1"/>
  <c r="V648" i="1"/>
  <c r="V649" i="1"/>
  <c r="V683" i="1"/>
  <c r="V607" i="1"/>
  <c r="V549" i="1"/>
  <c r="V539" i="1"/>
  <c r="V550" i="1"/>
  <c r="V500" i="1"/>
  <c r="V714" i="1"/>
  <c r="V545" i="1"/>
  <c r="V604" i="1"/>
  <c r="V511" i="1"/>
  <c r="V28" i="1"/>
  <c r="V70" i="1"/>
  <c r="V40" i="1"/>
  <c r="V19" i="1"/>
  <c r="V206" i="1"/>
  <c r="V346" i="1"/>
  <c r="V269" i="1"/>
  <c r="V277" i="1"/>
  <c r="V51" i="1"/>
  <c r="V113" i="1"/>
  <c r="V53" i="1"/>
  <c r="V38" i="1"/>
  <c r="V67" i="1"/>
  <c r="V78" i="1"/>
  <c r="V122" i="1"/>
  <c r="V21" i="1"/>
  <c r="V207" i="1"/>
  <c r="V110" i="1"/>
  <c r="V371" i="1"/>
  <c r="V343" i="1"/>
  <c r="V351" i="1"/>
  <c r="V355" i="1"/>
  <c r="V162" i="1"/>
  <c r="V146" i="1"/>
  <c r="V147" i="1"/>
  <c r="V212" i="1"/>
  <c r="V434" i="1"/>
  <c r="V190" i="1"/>
  <c r="V189" i="1"/>
  <c r="V533" i="1"/>
  <c r="V185" i="1"/>
  <c r="V168" i="1"/>
  <c r="V479" i="1"/>
  <c r="V654" i="1"/>
  <c r="V685" i="1"/>
  <c r="V645" i="1"/>
  <c r="V707" i="1"/>
  <c r="V624" i="1"/>
  <c r="V682" i="1"/>
  <c r="V633" i="1"/>
  <c r="V548" i="1"/>
  <c r="V547" i="1"/>
  <c r="V578" i="1"/>
  <c r="V690" i="1"/>
  <c r="V577" i="1"/>
  <c r="V715" i="1"/>
  <c r="V494" i="1"/>
  <c r="V718" i="1"/>
  <c r="V514" i="1"/>
  <c r="V674" i="1"/>
  <c r="V276" i="1"/>
  <c r="V86" i="1"/>
  <c r="V20" i="1"/>
  <c r="V87" i="1"/>
  <c r="V80" i="1"/>
  <c r="V219" i="1"/>
  <c r="V341" i="1"/>
  <c r="V352" i="1"/>
  <c r="V142" i="1"/>
  <c r="V195" i="1"/>
  <c r="V194" i="1"/>
  <c r="V422" i="1"/>
  <c r="V34" i="1"/>
  <c r="V591" i="1"/>
  <c r="V205" i="1"/>
  <c r="V202" i="1"/>
  <c r="V152" i="1"/>
  <c r="V153" i="1"/>
  <c r="V631" i="1"/>
  <c r="V671" i="1"/>
  <c r="V666" i="1"/>
  <c r="V637" i="1"/>
  <c r="V702" i="1"/>
  <c r="V630" i="1"/>
  <c r="V490" i="1"/>
  <c r="V558" i="1"/>
  <c r="V582" i="1"/>
  <c r="V541" i="1"/>
  <c r="V587" i="1"/>
  <c r="V556" i="1"/>
  <c r="V502" i="1"/>
  <c r="V716" i="1"/>
  <c r="V512" i="1"/>
  <c r="V559" i="1"/>
  <c r="V270" i="1"/>
  <c r="V26" i="1"/>
  <c r="V18" i="1"/>
  <c r="V55" i="1"/>
  <c r="V362" i="1"/>
  <c r="V97" i="1"/>
  <c r="V337" i="1"/>
  <c r="V271" i="1"/>
  <c r="V11" i="1"/>
  <c r="V66" i="1"/>
  <c r="V77" i="1"/>
  <c r="V377" i="1"/>
  <c r="V43" i="1"/>
  <c r="V12" i="1"/>
  <c r="V120" i="1"/>
  <c r="V378" i="1"/>
  <c r="V31" i="1"/>
  <c r="V333" i="1"/>
  <c r="V370" i="1"/>
  <c r="V342" i="1"/>
  <c r="V426" i="1"/>
  <c r="V261" i="1"/>
  <c r="V357" i="1"/>
  <c r="V360" i="1"/>
  <c r="V128" i="1"/>
  <c r="V136" i="1"/>
  <c r="V155" i="1"/>
  <c r="V305" i="1"/>
  <c r="V197" i="1"/>
  <c r="V592" i="1"/>
  <c r="V208" i="1"/>
  <c r="V159" i="1"/>
  <c r="V625" i="1"/>
  <c r="V657" i="1"/>
  <c r="V699" i="1"/>
  <c r="V522" i="1"/>
  <c r="V684" i="1"/>
  <c r="V611" i="1"/>
  <c r="V612" i="1"/>
  <c r="V696" i="1"/>
  <c r="V622" i="1"/>
  <c r="V608" i="1"/>
  <c r="V606" i="1"/>
  <c r="V551" i="1"/>
  <c r="V581" i="1"/>
  <c r="V576" i="1"/>
  <c r="V506" i="1"/>
  <c r="V513" i="1"/>
  <c r="V722" i="1"/>
  <c r="V84" i="1"/>
  <c r="V354" i="1"/>
  <c r="V628" i="1"/>
  <c r="V687" i="1"/>
  <c r="V708" i="1"/>
  <c r="V540" i="1"/>
  <c r="V580" i="1"/>
  <c r="V603" i="1"/>
  <c r="V94" i="1"/>
  <c r="V71" i="1"/>
  <c r="V273" i="1"/>
  <c r="V96" i="1"/>
  <c r="V62" i="1"/>
  <c r="V260" i="1"/>
  <c r="V127" i="1"/>
  <c r="V174" i="1"/>
  <c r="V464" i="1"/>
  <c r="V678" i="1"/>
  <c r="V597" i="1"/>
  <c r="V491" i="1"/>
  <c r="V361" i="1"/>
  <c r="V344" i="1"/>
  <c r="V358" i="1"/>
  <c r="V667" i="1"/>
  <c r="V584" i="1"/>
  <c r="V720" i="1"/>
  <c r="V510" i="1"/>
  <c r="V88" i="1"/>
  <c r="V315" i="1"/>
  <c r="V59" i="1"/>
  <c r="V32" i="1"/>
  <c r="V293" i="1"/>
  <c r="V363" i="1"/>
  <c r="V527" i="1"/>
  <c r="V561" i="1"/>
  <c r="V703" i="1"/>
  <c r="V542" i="1"/>
  <c r="V658" i="1"/>
  <c r="V93" i="1"/>
  <c r="V104" i="1"/>
  <c r="V164" i="1"/>
  <c r="V102" i="1"/>
  <c r="V204" i="1"/>
  <c r="V623" i="1"/>
  <c r="V543" i="1"/>
  <c r="V4" i="1"/>
  <c r="V220" i="1"/>
  <c r="V200" i="1"/>
  <c r="V150" i="1"/>
  <c r="V433" i="1"/>
  <c r="V130" i="1"/>
  <c r="V484" i="1"/>
  <c r="V688" i="1"/>
  <c r="V643" i="1"/>
  <c r="V691" i="1"/>
  <c r="V52" i="1"/>
  <c r="V33" i="1"/>
  <c r="V525" i="1"/>
  <c r="V721" i="1"/>
  <c r="V68" i="1"/>
  <c r="V626" i="1"/>
  <c r="V169" i="1"/>
  <c r="V610" i="1"/>
  <c r="V274" i="1"/>
  <c r="V583" i="1"/>
  <c r="V555" i="1"/>
  <c r="V29" i="1"/>
  <c r="V425" i="1"/>
  <c r="V704" i="1"/>
  <c r="V501" i="1"/>
  <c r="V165" i="1"/>
  <c r="V173" i="1"/>
  <c r="V596" i="1"/>
  <c r="C58" i="5" l="1"/>
  <c r="C57" i="5"/>
  <c r="C56" i="5"/>
  <c r="W150" i="1"/>
  <c r="W404" i="1"/>
  <c r="W403" i="1"/>
  <c r="W314" i="1"/>
  <c r="W736" i="1"/>
  <c r="W323" i="1"/>
  <c r="W452" i="1"/>
  <c r="W735" i="1"/>
  <c r="W451" i="1"/>
  <c r="W447" i="1"/>
  <c r="W516" i="1"/>
  <c r="W225" i="1"/>
  <c r="W448" i="1"/>
  <c r="W289" i="1"/>
  <c r="W732" i="1"/>
  <c r="W322" i="1"/>
  <c r="W449" i="1"/>
  <c r="W290" i="1"/>
  <c r="W245" i="1"/>
  <c r="W731" i="1"/>
  <c r="W515" i="1"/>
  <c r="W450" i="1"/>
  <c r="W517" i="1"/>
  <c r="W406" i="1"/>
  <c r="W257" i="1"/>
  <c r="W258" i="1"/>
  <c r="W300" i="1"/>
  <c r="W263" i="1"/>
  <c r="W250" i="1"/>
  <c r="W302" i="1"/>
  <c r="W283" i="1"/>
  <c r="W412" i="1"/>
  <c r="W418" i="1"/>
  <c r="W605" i="1"/>
  <c r="W388" i="1"/>
  <c r="W431" i="1"/>
  <c r="W387" i="1"/>
  <c r="W338" i="1"/>
  <c r="W436" i="1"/>
  <c r="W593" i="1"/>
  <c r="W523" i="1"/>
  <c r="W105" i="1"/>
  <c r="W706" i="1"/>
  <c r="W393" i="1"/>
  <c r="W524" i="1"/>
  <c r="W640" i="1"/>
  <c r="W402" i="1"/>
  <c r="W639" i="1"/>
  <c r="W244" i="1"/>
  <c r="W617" i="1"/>
  <c r="W299" i="1"/>
  <c r="W297" i="1"/>
  <c r="W295" i="1"/>
  <c r="W392" i="1"/>
  <c r="W689" i="1"/>
  <c r="W376" i="1"/>
  <c r="W443" i="1"/>
  <c r="W664" i="1"/>
  <c r="W101" i="1"/>
  <c r="W223" i="1"/>
  <c r="W428" i="1"/>
  <c r="W312" i="1"/>
  <c r="W647" i="1"/>
  <c r="W303" i="1"/>
  <c r="W288" i="1"/>
  <c r="W241" i="1"/>
  <c r="W618" i="1"/>
  <c r="W287" i="1"/>
  <c r="W48" i="1"/>
  <c r="W107" i="1"/>
  <c r="W243" i="1"/>
  <c r="W373" i="1"/>
  <c r="W389" i="1"/>
  <c r="W15" i="1"/>
  <c r="W232" i="1"/>
  <c r="W16" i="1"/>
  <c r="W409" i="1"/>
  <c r="W133" i="1"/>
  <c r="W429" i="1"/>
  <c r="W222" i="1"/>
  <c r="W394" i="1"/>
  <c r="W440" i="1"/>
  <c r="W646" i="1"/>
  <c r="W444" i="1"/>
  <c r="W396" i="1"/>
  <c r="W317" i="1"/>
  <c r="W446" i="1"/>
  <c r="W435" i="1"/>
  <c r="W215" i="1"/>
  <c r="W616" i="1"/>
  <c r="W445" i="1"/>
  <c r="W253" i="1"/>
  <c r="W252" i="1"/>
  <c r="W301" i="1"/>
  <c r="W254" i="1"/>
  <c r="W372" i="1"/>
  <c r="W313" i="1"/>
  <c r="W546" i="1"/>
  <c r="W230" i="1"/>
  <c r="W717" i="1"/>
  <c r="W692" i="1"/>
  <c r="W454" i="1"/>
  <c r="W531" i="1"/>
  <c r="W407" i="1"/>
  <c r="W285" i="1"/>
  <c r="W432" i="1"/>
  <c r="W327" i="1"/>
  <c r="W218" i="1"/>
  <c r="W255" i="1"/>
  <c r="W108" i="1"/>
  <c r="W249" i="1"/>
  <c r="W251" i="1"/>
  <c r="W47" i="1"/>
  <c r="W235" i="1"/>
  <c r="W339" i="1"/>
  <c r="W478" i="1"/>
  <c r="W191" i="1"/>
  <c r="W395" i="1"/>
  <c r="W441" i="1"/>
  <c r="W675" i="1"/>
  <c r="W419" i="1"/>
  <c r="W240" i="1"/>
  <c r="W455" i="1"/>
  <c r="W192" i="1"/>
  <c r="W705" i="1"/>
  <c r="W410" i="1"/>
  <c r="W375" i="1"/>
  <c r="W310" i="1"/>
  <c r="W198" i="1"/>
  <c r="W291" i="1"/>
  <c r="W424" i="1"/>
  <c r="W453" i="1"/>
  <c r="W221" i="1"/>
  <c r="W286" i="1"/>
  <c r="W296" i="1"/>
  <c r="W298" i="1"/>
  <c r="W242" i="1"/>
  <c r="W284" i="1"/>
  <c r="W411" i="1"/>
  <c r="W239" i="1"/>
  <c r="W413" i="1"/>
  <c r="W427" i="1"/>
  <c r="W196" i="1"/>
  <c r="W385" i="1"/>
  <c r="W665" i="1"/>
  <c r="W318" i="1"/>
  <c r="W401" i="1"/>
  <c r="W320" i="1"/>
  <c r="W234" i="1"/>
  <c r="W386" i="1"/>
  <c r="W311" i="1"/>
  <c r="W442" i="1"/>
  <c r="W231" i="1"/>
  <c r="W319" i="1"/>
  <c r="W321" i="1"/>
  <c r="W405" i="1"/>
  <c r="W201" i="1"/>
  <c r="W233" i="1"/>
  <c r="W615" i="1"/>
  <c r="C59" i="5" l="1"/>
  <c r="W397" i="1"/>
  <c r="E32" i="5" s="1"/>
  <c r="W332" i="1"/>
  <c r="W60" i="1"/>
  <c r="W466" i="1"/>
  <c r="W331" i="1"/>
  <c r="W61" i="1"/>
  <c r="W95" i="1"/>
  <c r="W535" i="1" l="1"/>
  <c r="W528" i="1"/>
  <c r="W529" i="1"/>
  <c r="W467" i="1"/>
  <c r="W468" i="1"/>
  <c r="W460" i="1"/>
  <c r="W726" i="1"/>
  <c r="W730" i="1"/>
  <c r="W739" i="1"/>
  <c r="W742" i="1"/>
  <c r="W727" i="1"/>
  <c r="W476" i="1"/>
  <c r="W461" i="1"/>
  <c r="W113" i="2"/>
  <c r="W672" i="1"/>
  <c r="W495" i="1"/>
  <c r="W475" i="1"/>
  <c r="W465" i="1"/>
  <c r="W477" i="1"/>
  <c r="W496" i="1"/>
  <c r="W743" i="1"/>
  <c r="W728" i="1"/>
  <c r="W729" i="1"/>
  <c r="W661" i="1"/>
  <c r="W595" i="1"/>
  <c r="W112" i="2"/>
  <c r="W613" i="1"/>
  <c r="W659" i="1"/>
  <c r="W474" i="1"/>
  <c r="W472" i="1"/>
  <c r="W462" i="1"/>
  <c r="W488" i="1"/>
  <c r="W459" i="1"/>
  <c r="W741" i="1"/>
  <c r="W734" i="1"/>
  <c r="W733" i="1"/>
  <c r="W737" i="1"/>
  <c r="W663" i="1"/>
  <c r="W660" i="1"/>
  <c r="W594" i="1"/>
  <c r="W530" i="1"/>
  <c r="W614" i="1"/>
  <c r="W521" i="1"/>
  <c r="W463" i="1"/>
  <c r="W473" i="1"/>
  <c r="W487" i="1"/>
  <c r="W662" i="1"/>
  <c r="W738" i="1"/>
  <c r="W740" i="1"/>
  <c r="W114" i="2"/>
  <c r="W688" i="1"/>
  <c r="W164" i="1"/>
  <c r="W561" i="1"/>
  <c r="W293" i="1"/>
  <c r="W584" i="1"/>
  <c r="W678" i="1"/>
  <c r="W260" i="1"/>
  <c r="W596" i="1"/>
  <c r="W165" i="1"/>
  <c r="W425" i="1"/>
  <c r="W169" i="1"/>
  <c r="W525" i="1"/>
  <c r="W484" i="1"/>
  <c r="W433" i="1"/>
  <c r="W200" i="1"/>
  <c r="W4" i="1"/>
  <c r="W527" i="1"/>
  <c r="W88" i="1"/>
  <c r="W358" i="1"/>
  <c r="W464" i="1"/>
  <c r="W127" i="1"/>
  <c r="W62" i="1"/>
  <c r="W94" i="1"/>
  <c r="W708" i="1"/>
  <c r="W354" i="1"/>
  <c r="W506" i="1"/>
  <c r="W551" i="1"/>
  <c r="W622" i="1"/>
  <c r="W684" i="1"/>
  <c r="W592" i="1"/>
  <c r="W128" i="1"/>
  <c r="W360" i="1"/>
  <c r="W261" i="1"/>
  <c r="W333" i="1"/>
  <c r="W12" i="1"/>
  <c r="W66" i="1"/>
  <c r="W337" i="1"/>
  <c r="W55" i="1"/>
  <c r="W559" i="1"/>
  <c r="W541" i="1"/>
  <c r="W666" i="1"/>
  <c r="W631" i="1"/>
  <c r="W202" i="1"/>
  <c r="W34" i="1"/>
  <c r="W142" i="1"/>
  <c r="W341" i="1"/>
  <c r="W20" i="1"/>
  <c r="W494" i="1"/>
  <c r="W578" i="1"/>
  <c r="W707" i="1"/>
  <c r="W479" i="1"/>
  <c r="W533" i="1"/>
  <c r="W212" i="1"/>
  <c r="W162" i="1"/>
  <c r="W207" i="1"/>
  <c r="W67" i="1"/>
  <c r="W51" i="1"/>
  <c r="W40" i="1"/>
  <c r="W511" i="1"/>
  <c r="W714" i="1"/>
  <c r="W550" i="1"/>
  <c r="W607" i="1"/>
  <c r="W648" i="1"/>
  <c r="W632" i="1"/>
  <c r="W176" i="1"/>
  <c r="W140" i="1"/>
  <c r="W27" i="1"/>
  <c r="W599" i="1"/>
  <c r="W503" i="1"/>
  <c r="W585" i="1"/>
  <c r="W650" i="1"/>
  <c r="W480" i="1"/>
  <c r="W178" i="1"/>
  <c r="W144" i="1"/>
  <c r="W292" i="1"/>
  <c r="W6" i="1"/>
  <c r="W41" i="1"/>
  <c r="W267" i="1"/>
  <c r="W69" i="1"/>
  <c r="W278" i="1"/>
  <c r="W719" i="1"/>
  <c r="W505" i="1"/>
  <c r="W509" i="1"/>
  <c r="W676" i="1"/>
  <c r="W161" i="1"/>
  <c r="W175" i="1"/>
  <c r="W123" i="1"/>
  <c r="W114" i="1"/>
  <c r="W268" i="1"/>
  <c r="W177" i="2"/>
  <c r="W139" i="2"/>
  <c r="W163" i="2"/>
  <c r="W121" i="2"/>
  <c r="W43" i="2"/>
  <c r="W18" i="2"/>
  <c r="W92" i="2"/>
  <c r="W95" i="2"/>
  <c r="W23" i="2"/>
  <c r="W60" i="2"/>
  <c r="W16" i="2"/>
  <c r="W175" i="2"/>
  <c r="W106" i="2"/>
  <c r="W162" i="2"/>
  <c r="W17" i="2"/>
  <c r="W180" i="2"/>
  <c r="W62" i="2"/>
  <c r="W105" i="2"/>
  <c r="W80" i="2"/>
  <c r="W3" i="2"/>
  <c r="W69" i="2"/>
  <c r="W173" i="1"/>
  <c r="W501" i="1"/>
  <c r="W555" i="1"/>
  <c r="W33" i="1"/>
  <c r="W104" i="1"/>
  <c r="W32" i="1"/>
  <c r="W667" i="1"/>
  <c r="W344" i="1"/>
  <c r="W96" i="1"/>
  <c r="W687" i="1"/>
  <c r="W628" i="1"/>
  <c r="W606" i="1"/>
  <c r="W696" i="1"/>
  <c r="W522" i="1"/>
  <c r="W625" i="1"/>
  <c r="W197" i="1"/>
  <c r="W155" i="1"/>
  <c r="W357" i="1"/>
  <c r="W426" i="1"/>
  <c r="W31" i="1"/>
  <c r="W43" i="1"/>
  <c r="W11" i="1"/>
  <c r="W18" i="1"/>
  <c r="W502" i="1"/>
  <c r="W582" i="1"/>
  <c r="W630" i="1"/>
  <c r="W205" i="1"/>
  <c r="W422" i="1"/>
  <c r="W352" i="1"/>
  <c r="W219" i="1"/>
  <c r="W86" i="1"/>
  <c r="W715" i="1"/>
  <c r="W547" i="1"/>
  <c r="W633" i="1"/>
  <c r="W645" i="1"/>
  <c r="W189" i="1"/>
  <c r="W355" i="1"/>
  <c r="W343" i="1"/>
  <c r="W21" i="1"/>
  <c r="W38" i="1"/>
  <c r="W346" i="1"/>
  <c r="W70" i="1"/>
  <c r="W604" i="1"/>
  <c r="W539" i="1"/>
  <c r="W697" i="1"/>
  <c r="W560" i="1"/>
  <c r="W629" i="1"/>
  <c r="W167" i="1"/>
  <c r="W316" i="1"/>
  <c r="W30" i="1"/>
  <c r="W641" i="1"/>
  <c r="W544" i="1"/>
  <c r="W557" i="1"/>
  <c r="W526" i="1"/>
  <c r="W132" i="1"/>
  <c r="W304" i="1"/>
  <c r="W76" i="1"/>
  <c r="W5" i="1"/>
  <c r="W345" i="1"/>
  <c r="W85" i="1"/>
  <c r="W712" i="1"/>
  <c r="W492" i="1"/>
  <c r="W508" i="1"/>
  <c r="W485" i="1"/>
  <c r="W160" i="1"/>
  <c r="W423" i="1"/>
  <c r="W166" i="1"/>
  <c r="W50" i="1"/>
  <c r="W104" i="2"/>
  <c r="W93" i="2"/>
  <c r="W61" i="2"/>
  <c r="W19" i="2"/>
  <c r="W59" i="2"/>
  <c r="W8" i="2"/>
  <c r="W150" i="2"/>
  <c r="W103" i="2"/>
  <c r="W174" i="2"/>
  <c r="W167" i="2"/>
  <c r="W116" i="2"/>
  <c r="W172" i="2"/>
  <c r="W81" i="2"/>
  <c r="W14" i="2"/>
  <c r="W169" i="2"/>
  <c r="W15" i="2"/>
  <c r="W86" i="2"/>
  <c r="W27" i="2"/>
  <c r="W54" i="2"/>
  <c r="W29" i="1"/>
  <c r="W14" i="1"/>
  <c r="W691" i="1"/>
  <c r="W623" i="1"/>
  <c r="W204" i="1"/>
  <c r="W542" i="1"/>
  <c r="W510" i="1"/>
  <c r="W491" i="1"/>
  <c r="W603" i="1"/>
  <c r="W704" i="1"/>
  <c r="W583" i="1"/>
  <c r="W274" i="1"/>
  <c r="W626" i="1"/>
  <c r="W68" i="1"/>
  <c r="W52" i="1"/>
  <c r="W643" i="1"/>
  <c r="W102" i="1"/>
  <c r="W93" i="1"/>
  <c r="W703" i="1"/>
  <c r="W363" i="1"/>
  <c r="W59" i="1"/>
  <c r="W720" i="1"/>
  <c r="W361" i="1"/>
  <c r="W597" i="1"/>
  <c r="W174" i="1"/>
  <c r="W273" i="1"/>
  <c r="W580" i="1"/>
  <c r="W84" i="1"/>
  <c r="W722" i="1"/>
  <c r="W576" i="1"/>
  <c r="W608" i="1"/>
  <c r="W612" i="1"/>
  <c r="W699" i="1"/>
  <c r="W159" i="1"/>
  <c r="W305" i="1"/>
  <c r="W136" i="1"/>
  <c r="W342" i="1"/>
  <c r="W378" i="1"/>
  <c r="W377" i="1"/>
  <c r="W271" i="1"/>
  <c r="W97" i="1"/>
  <c r="W26" i="1"/>
  <c r="W512" i="1"/>
  <c r="W556" i="1"/>
  <c r="W558" i="1"/>
  <c r="W702" i="1"/>
  <c r="W153" i="1"/>
  <c r="W591" i="1"/>
  <c r="W194" i="1"/>
  <c r="W80" i="1"/>
  <c r="W276" i="1"/>
  <c r="W514" i="1"/>
  <c r="W577" i="1"/>
  <c r="W682" i="1"/>
  <c r="W685" i="1"/>
  <c r="W168" i="1"/>
  <c r="W190" i="1"/>
  <c r="W147" i="1"/>
  <c r="W351" i="1"/>
  <c r="W371" i="1"/>
  <c r="W122" i="1"/>
  <c r="W53" i="1"/>
  <c r="W277" i="1"/>
  <c r="W206" i="1"/>
  <c r="W28" i="1"/>
  <c r="W500" i="1"/>
  <c r="W683" i="1"/>
  <c r="W677" i="1"/>
  <c r="W532" i="1"/>
  <c r="W213" i="1"/>
  <c r="W366" i="1"/>
  <c r="W336" i="1"/>
  <c r="W39" i="1"/>
  <c r="W713" i="1"/>
  <c r="W489" i="1"/>
  <c r="W507" i="1"/>
  <c r="W679" i="1"/>
  <c r="W203" i="1"/>
  <c r="W350" i="1"/>
  <c r="W111" i="1"/>
  <c r="W54" i="1"/>
  <c r="W25" i="1"/>
  <c r="W75" i="1"/>
  <c r="W340" i="1"/>
  <c r="W79" i="1"/>
  <c r="W598" i="1"/>
  <c r="W579" i="1"/>
  <c r="W586" i="1"/>
  <c r="W642" i="1"/>
  <c r="W686" i="1"/>
  <c r="W193" i="1"/>
  <c r="W163" i="1"/>
  <c r="W364" i="1"/>
  <c r="W121" i="1"/>
  <c r="W102" i="2"/>
  <c r="W4" i="2"/>
  <c r="W33" i="2"/>
  <c r="W70" i="2"/>
  <c r="W5" i="2"/>
  <c r="W110" i="2"/>
  <c r="W115" i="2"/>
  <c r="W138" i="2"/>
  <c r="W120" i="2"/>
  <c r="W88" i="2"/>
  <c r="W107" i="2"/>
  <c r="W28" i="2"/>
  <c r="W141" i="2"/>
  <c r="W67" i="2"/>
  <c r="W87" i="2"/>
  <c r="W9" i="2"/>
  <c r="W68" i="2"/>
  <c r="W7" i="2"/>
  <c r="W123" i="2"/>
  <c r="W6" i="2"/>
  <c r="W75" i="2"/>
  <c r="W176" i="2"/>
  <c r="W44" i="2"/>
  <c r="W76" i="2"/>
  <c r="W610" i="1"/>
  <c r="W721" i="1"/>
  <c r="W534" i="1"/>
  <c r="W130" i="1"/>
  <c r="W220" i="1"/>
  <c r="W543" i="1"/>
  <c r="W658" i="1"/>
  <c r="W315" i="1"/>
  <c r="W71" i="1"/>
  <c r="W540" i="1"/>
  <c r="W513" i="1"/>
  <c r="W581" i="1"/>
  <c r="W611" i="1"/>
  <c r="W657" i="1"/>
  <c r="W208" i="1"/>
  <c r="W370" i="1"/>
  <c r="W120" i="1"/>
  <c r="W77" i="1"/>
  <c r="W362" i="1"/>
  <c r="W270" i="1"/>
  <c r="W716" i="1"/>
  <c r="W587" i="1"/>
  <c r="W490" i="1"/>
  <c r="W637" i="1"/>
  <c r="W671" i="1"/>
  <c r="W152" i="1"/>
  <c r="W195" i="1"/>
  <c r="W87" i="1"/>
  <c r="W718" i="1"/>
  <c r="W690" i="1"/>
  <c r="W548" i="1"/>
  <c r="W624" i="1"/>
  <c r="W654" i="1"/>
  <c r="W185" i="1"/>
  <c r="W434" i="1"/>
  <c r="W146" i="1"/>
  <c r="W110" i="1"/>
  <c r="W78" i="1"/>
  <c r="W113" i="1"/>
  <c r="W269" i="1"/>
  <c r="W19" i="1"/>
  <c r="W545" i="1"/>
  <c r="W549" i="1"/>
  <c r="W649" i="1"/>
  <c r="W680" i="1"/>
  <c r="W177" i="1"/>
  <c r="W129" i="1"/>
  <c r="W118" i="1"/>
  <c r="W89" i="1"/>
  <c r="W272" i="1"/>
  <c r="W638" i="1"/>
  <c r="W655" i="1"/>
  <c r="W681" i="1"/>
  <c r="W179" i="1"/>
  <c r="W145" i="1"/>
  <c r="W42" i="1"/>
  <c r="W7" i="1"/>
  <c r="W275" i="1"/>
  <c r="W199" i="1"/>
  <c r="W13" i="1"/>
  <c r="W673" i="1"/>
  <c r="W504" i="1"/>
  <c r="W656" i="1"/>
  <c r="W698" i="1"/>
  <c r="W131" i="1"/>
  <c r="W359" i="1"/>
  <c r="W119" i="1"/>
  <c r="W627" i="1"/>
  <c r="W609" i="1"/>
  <c r="W486" i="1"/>
  <c r="W493" i="1"/>
  <c r="W124" i="2"/>
  <c r="W151" i="2"/>
  <c r="W170" i="2"/>
  <c r="W24" i="2"/>
  <c r="W55" i="2"/>
  <c r="W109" i="2"/>
  <c r="W32" i="2"/>
  <c r="W42" i="2"/>
  <c r="W26" i="2"/>
  <c r="W171" i="2"/>
  <c r="W25" i="2"/>
  <c r="W45" i="2"/>
  <c r="W66" i="2"/>
  <c r="W71" i="2"/>
  <c r="W91" i="2"/>
  <c r="W178" i="2"/>
  <c r="W140" i="2"/>
  <c r="W89" i="2"/>
  <c r="W13" i="2"/>
  <c r="W122" i="2"/>
  <c r="W53" i="2"/>
  <c r="W147" i="2" l="1"/>
  <c r="G45" i="5" s="1"/>
  <c r="W44" i="1"/>
  <c r="E9" i="5" s="1"/>
  <c r="W181" i="2"/>
  <c r="G51" i="5" s="1"/>
  <c r="W264" i="1"/>
  <c r="E25" i="5" s="1"/>
  <c r="W307" i="1"/>
  <c r="E27" i="5" s="1"/>
  <c r="W63" i="2"/>
  <c r="G27" i="5" s="1"/>
  <c r="W130" i="2"/>
  <c r="G38" i="5" s="1"/>
  <c r="W156" i="1"/>
  <c r="E19" i="5" s="1"/>
  <c r="W98" i="1"/>
  <c r="E15" i="5" s="1"/>
  <c r="W56" i="1"/>
  <c r="E10" i="5" s="1"/>
  <c r="W246" i="1"/>
  <c r="E24" i="5" s="1"/>
  <c r="W209" i="1"/>
  <c r="E22" i="5" s="1"/>
  <c r="W437" i="1"/>
  <c r="E34" i="5" s="1"/>
  <c r="W415" i="1"/>
  <c r="E33" i="5" s="1"/>
  <c r="W328" i="1"/>
  <c r="E28" i="5" s="1"/>
  <c r="W744" i="1"/>
  <c r="E52" i="5" s="1"/>
  <c r="W90" i="1"/>
  <c r="E14" i="5" s="1"/>
  <c r="W82" i="2"/>
  <c r="G28" i="5" s="1"/>
  <c r="W63" i="1"/>
  <c r="E11" i="5" s="1"/>
  <c r="W347" i="1"/>
  <c r="E29" i="5" s="1"/>
  <c r="W600" i="1"/>
  <c r="E44" i="5" s="1"/>
  <c r="W552" i="1"/>
  <c r="E41" i="5" s="1"/>
  <c r="W22" i="1"/>
  <c r="E7" i="5" s="1"/>
  <c r="W115" i="1"/>
  <c r="E16" i="5" s="1"/>
  <c r="W227" i="1"/>
  <c r="E23" i="5" s="1"/>
  <c r="W668" i="1"/>
  <c r="E48" i="5" s="1"/>
  <c r="W35" i="1"/>
  <c r="E8" i="5" s="1"/>
  <c r="W573" i="1"/>
  <c r="E42" i="5" s="1"/>
  <c r="W99" i="2"/>
  <c r="W723" i="1"/>
  <c r="E51" i="5" s="1"/>
  <c r="W709" i="1"/>
  <c r="E50" i="5" s="1"/>
  <c r="W588" i="1"/>
  <c r="E43" i="5" s="1"/>
  <c r="F53" i="5"/>
  <c r="W10" i="2"/>
  <c r="G7" i="5" s="1"/>
  <c r="W279" i="1"/>
  <c r="E26" i="5" s="1"/>
  <c r="W137" i="1"/>
  <c r="E18" i="5" s="1"/>
  <c r="W170" i="1"/>
  <c r="E20" i="5" s="1"/>
  <c r="W20" i="2"/>
  <c r="G9" i="5" s="1"/>
  <c r="W72" i="1"/>
  <c r="E12" i="5" s="1"/>
  <c r="W651" i="1"/>
  <c r="E47" i="5" s="1"/>
  <c r="W382" i="1"/>
  <c r="E31" i="5" s="1"/>
  <c r="W81" i="1"/>
  <c r="E13" i="5" s="1"/>
  <c r="W367" i="1"/>
  <c r="E30" i="5" s="1"/>
  <c r="W518" i="1"/>
  <c r="E39" i="5" s="1"/>
  <c r="W186" i="1"/>
  <c r="E21" i="5" s="1"/>
  <c r="W8" i="1"/>
  <c r="E6" i="5" s="1"/>
  <c r="W469" i="1"/>
  <c r="E36" i="5" s="1"/>
  <c r="W456" i="1"/>
  <c r="E35" i="5" s="1"/>
  <c r="W48" i="2"/>
  <c r="G26" i="5" s="1"/>
  <c r="W124" i="1"/>
  <c r="E17" i="5" s="1"/>
  <c r="W117" i="2"/>
  <c r="G37" i="5" s="1"/>
  <c r="W164" i="2"/>
  <c r="G48" i="5" s="1"/>
  <c r="W29" i="2"/>
  <c r="G11" i="5" s="1"/>
  <c r="W536" i="1"/>
  <c r="E40" i="5" s="1"/>
  <c r="W481" i="1"/>
  <c r="E37" i="5" s="1"/>
  <c r="W497" i="1"/>
  <c r="E38" i="5" s="1"/>
  <c r="G33" i="5" l="1"/>
  <c r="G31" i="5"/>
  <c r="H25" i="5"/>
  <c r="H24" i="5"/>
  <c r="H27" i="5" l="1"/>
  <c r="H33" i="5"/>
  <c r="H28" i="5"/>
  <c r="H26" i="5"/>
  <c r="H17" i="5"/>
  <c r="H6" i="5" l="1"/>
  <c r="T264" i="1" l="1"/>
  <c r="T437" i="1"/>
  <c r="T397" i="1" l="1"/>
  <c r="T307" i="1" l="1"/>
  <c r="T98" i="1"/>
  <c r="T469" i="1"/>
  <c r="T744" i="1"/>
  <c r="T481" i="1"/>
  <c r="T72" i="1"/>
  <c r="T619" i="1"/>
  <c r="T8" i="1"/>
  <c r="T90" i="1"/>
  <c r="T81" i="1"/>
  <c r="H44" i="5"/>
  <c r="H40" i="5"/>
  <c r="H39" i="5"/>
  <c r="H48" i="5"/>
  <c r="H37" i="5"/>
  <c r="W674" i="1"/>
  <c r="W693" i="1" s="1"/>
  <c r="E49" i="5" s="1"/>
  <c r="G53" i="5" l="1"/>
  <c r="T156" i="1"/>
  <c r="T246" i="1"/>
  <c r="H13" i="5"/>
  <c r="H35" i="5"/>
  <c r="H42" i="5"/>
  <c r="H52" i="5"/>
  <c r="H38" i="5"/>
  <c r="H51" i="5"/>
  <c r="H47" i="5"/>
  <c r="H32" i="5"/>
  <c r="H34" i="5"/>
  <c r="H16" i="5"/>
  <c r="T35" i="1"/>
  <c r="S156" i="1" l="1"/>
  <c r="W619" i="1"/>
  <c r="E45" i="5" s="1"/>
  <c r="W634" i="1"/>
  <c r="E46" i="5" s="1"/>
  <c r="H50" i="5"/>
  <c r="H43" i="5"/>
  <c r="T328" i="1"/>
  <c r="T415" i="1"/>
  <c r="S437" i="1"/>
  <c r="H46" i="5" l="1"/>
  <c r="H49" i="5"/>
  <c r="H45" i="5"/>
  <c r="T209" i="1"/>
  <c r="T573" i="1"/>
  <c r="S744" i="1"/>
  <c r="T668" i="1"/>
  <c r="S209" i="1"/>
  <c r="S415" i="1"/>
  <c r="T170" i="1"/>
  <c r="T600" i="1"/>
  <c r="T347" i="1"/>
  <c r="S307" i="1"/>
  <c r="T63" i="1"/>
  <c r="S63" i="1"/>
  <c r="S469" i="1"/>
  <c r="S382" i="1"/>
  <c r="S723" i="1"/>
  <c r="S497" i="1"/>
  <c r="S72" i="1"/>
  <c r="S35" i="1"/>
  <c r="S668" i="1"/>
  <c r="S22" i="1"/>
  <c r="S186" i="1"/>
  <c r="T44" i="1"/>
  <c r="T723" i="1"/>
  <c r="T382" i="1"/>
  <c r="T518" i="1"/>
  <c r="T227" i="1"/>
  <c r="T709" i="1"/>
  <c r="T367" i="1"/>
  <c r="T115" i="1"/>
  <c r="T456" i="1"/>
  <c r="T186" i="1"/>
  <c r="T56" i="1"/>
  <c r="T22" i="1"/>
  <c r="T137" i="1"/>
  <c r="T634" i="1"/>
  <c r="T552" i="1"/>
  <c r="T651" i="1"/>
  <c r="T588" i="1"/>
  <c r="T693" i="1"/>
  <c r="T497" i="1"/>
  <c r="T536" i="1"/>
  <c r="T124" i="1"/>
  <c r="S518" i="1"/>
  <c r="S619" i="1"/>
  <c r="S170" i="1"/>
  <c r="S98" i="1"/>
  <c r="S456" i="1"/>
  <c r="S227" i="1"/>
  <c r="S709" i="1"/>
  <c r="S90" i="1"/>
  <c r="S124" i="1"/>
  <c r="S115" i="1"/>
  <c r="S634" i="1"/>
  <c r="S81" i="1"/>
  <c r="S367" i="1"/>
  <c r="S481" i="1"/>
  <c r="S552" i="1"/>
  <c r="S56" i="1"/>
  <c r="S588" i="1"/>
  <c r="S44" i="1"/>
  <c r="S573" i="1"/>
  <c r="S693" i="1"/>
  <c r="S651" i="1"/>
  <c r="S347" i="1"/>
  <c r="S8" i="1"/>
  <c r="H36" i="5"/>
  <c r="H41" i="5"/>
  <c r="S279" i="1" l="1"/>
  <c r="S264" i="1"/>
  <c r="H14" i="5"/>
  <c r="S137" i="1"/>
  <c r="T279" i="1"/>
  <c r="S536" i="1"/>
  <c r="S600" i="1"/>
  <c r="S328" i="1"/>
  <c r="S246" i="1"/>
  <c r="H11" i="5" l="1"/>
  <c r="H10" i="5"/>
  <c r="H9" i="5"/>
  <c r="H15" i="5"/>
  <c r="H12" i="5"/>
  <c r="H7" i="5" l="1"/>
  <c r="H31" i="5" l="1"/>
  <c r="H30" i="5"/>
  <c r="H29" i="5"/>
  <c r="H8" i="5" l="1"/>
  <c r="F58" i="5" l="1"/>
  <c r="J58" i="5" s="1"/>
  <c r="H23" i="5"/>
  <c r="H21" i="5" l="1"/>
  <c r="H22" i="5"/>
  <c r="H20" i="5"/>
  <c r="H18" i="5" l="1"/>
  <c r="H19" i="5"/>
  <c r="H53" i="5" l="1"/>
  <c r="E53" i="5"/>
  <c r="F56" i="5"/>
  <c r="J56" i="5" s="1"/>
  <c r="F57" i="5"/>
  <c r="J57" i="5" s="1"/>
  <c r="F59" i="5" l="1"/>
  <c r="J59" i="5" s="1"/>
</calcChain>
</file>

<file path=xl/sharedStrings.xml><?xml version="1.0" encoding="utf-8"?>
<sst xmlns="http://schemas.openxmlformats.org/spreadsheetml/2006/main" count="7597" uniqueCount="166">
  <si>
    <t>omezení</t>
  </si>
  <si>
    <t>NZ</t>
  </si>
  <si>
    <t>X</t>
  </si>
  <si>
    <t>6+</t>
  </si>
  <si>
    <t>+</t>
  </si>
  <si>
    <t>S</t>
  </si>
  <si>
    <t>V</t>
  </si>
  <si>
    <t>počet dní</t>
  </si>
  <si>
    <t>V+</t>
  </si>
  <si>
    <t>Počátek turnusu</t>
  </si>
  <si>
    <t>celkem</t>
  </si>
  <si>
    <t>Křižanov,,Katolický dům</t>
  </si>
  <si>
    <t>oběh</t>
  </si>
  <si>
    <t>omezení/NZ</t>
  </si>
  <si>
    <t>Linka</t>
  </si>
  <si>
    <t>Spoj</t>
  </si>
  <si>
    <t>Linka/spoj</t>
  </si>
  <si>
    <t>Čas přistavení</t>
  </si>
  <si>
    <t>Odjezd</t>
  </si>
  <si>
    <t>Místo odjezdu</t>
  </si>
  <si>
    <t>Příjezd</t>
  </si>
  <si>
    <t>Místo příjezdu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</si>
  <si>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</si>
  <si>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</si>
  <si>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</si>
  <si>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</si>
  <si>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</si>
  <si>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</si>
  <si>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</si>
  <si>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Velké Meziříčí,,aut.nádr.</t>
  </si>
  <si>
    <t>Velké Meziříčí,,Průmyslová II</t>
  </si>
  <si>
    <t>Velké Meziříčí,,Novosady</t>
  </si>
  <si>
    <t>Brno,,ÚAN Zvonařka</t>
  </si>
  <si>
    <t>Jihlava,,aut.nádr.</t>
  </si>
  <si>
    <t>Velká Bíteš,,nám.</t>
  </si>
  <si>
    <t>Měřín,,nám.</t>
  </si>
  <si>
    <t>Velká Bíteš,,1.BS</t>
  </si>
  <si>
    <t>Netín</t>
  </si>
  <si>
    <t>Radostín n.Osl.</t>
  </si>
  <si>
    <t>Velké Meziříčí,Mostiště,Interna</t>
  </si>
  <si>
    <t>Velké Meziříčí,Olší n.Osl.</t>
  </si>
  <si>
    <t>Třebíč,,aut.nádr.</t>
  </si>
  <si>
    <t>Velké Meziříčí,,žel.st.</t>
  </si>
  <si>
    <t>Zhoř</t>
  </si>
  <si>
    <t>Černá</t>
  </si>
  <si>
    <t>Bobrová,Dolní Bobrová</t>
  </si>
  <si>
    <t>Křižanov,,nám.</t>
  </si>
  <si>
    <t>Sviny</t>
  </si>
  <si>
    <t>Křižanov,,žel.st.</t>
  </si>
  <si>
    <t>Vidonín</t>
  </si>
  <si>
    <t>Heřmanov</t>
  </si>
  <si>
    <t>Velké Meziříčí,,Draka Kabely</t>
  </si>
  <si>
    <t>Velké Meziříčí,Kúsky</t>
  </si>
  <si>
    <t>Osová Bítýška</t>
  </si>
  <si>
    <t>Sklené n.Osl.</t>
  </si>
  <si>
    <t>Strážek</t>
  </si>
  <si>
    <t>Bystřice n.Pern.,,aut.nádr.</t>
  </si>
  <si>
    <t>Dolní Rožínka,,aut.st.</t>
  </si>
  <si>
    <t>Ostrov n.Osl.</t>
  </si>
  <si>
    <t>Moravec</t>
  </si>
  <si>
    <t>Nedvědice,,žel.st.</t>
  </si>
  <si>
    <t>Věcov,Jimramovské Pavlovice</t>
  </si>
  <si>
    <t>Lísek,Vojtěchov</t>
  </si>
  <si>
    <t>Bystřice n.Pern.,Domanín</t>
  </si>
  <si>
    <t>Bystřice n.Pern.,,sídliště I</t>
  </si>
  <si>
    <t>Nedvědice,,u zdrav.stř.</t>
  </si>
  <si>
    <t>Bystřice n.Pern.,,Novoměstská</t>
  </si>
  <si>
    <t>Rožná,,žel.st.</t>
  </si>
  <si>
    <t>Nedvědice,,škola</t>
  </si>
  <si>
    <t>Vír,,rozc.k Dalečínu</t>
  </si>
  <si>
    <t>Bystřice n.Pern.,,Výrobní</t>
  </si>
  <si>
    <t>Olešnice,,nám.</t>
  </si>
  <si>
    <t>Prosetín</t>
  </si>
  <si>
    <t>Sejřek,Bor</t>
  </si>
  <si>
    <t>Rozsochy,Kundratice</t>
  </si>
  <si>
    <t>Bystřice n.Pern.,Pivonice</t>
  </si>
  <si>
    <t>Rovečné</t>
  </si>
  <si>
    <t>Věstín,Bolešín</t>
  </si>
  <si>
    <t>Bystřice n.Pern.,,žel.st.</t>
  </si>
  <si>
    <t>Jimramov,,GAMA</t>
  </si>
  <si>
    <t>Jimramov,,Obecní úřad</t>
  </si>
  <si>
    <t>Písečné</t>
  </si>
  <si>
    <t>přejezd</t>
  </si>
  <si>
    <t>Ořechov,Ronov</t>
  </si>
  <si>
    <t>Bory,Horní Bory</t>
  </si>
  <si>
    <t>Kuřim,,TE</t>
  </si>
  <si>
    <t>Oběhy, které jsou v uvedený den mimo provoz:</t>
  </si>
  <si>
    <t>Oběhy přehled Bystřicko a Velkomeziříčsko</t>
  </si>
  <si>
    <t>Strážek,Mitrov</t>
  </si>
  <si>
    <t>Tišnov,,žel.st.</t>
  </si>
  <si>
    <t>Štěpánov n.Svratkou,,škola</t>
  </si>
  <si>
    <t>Dalečín,,náves</t>
  </si>
  <si>
    <t>Uhřínov,,GP</t>
  </si>
  <si>
    <t>Trnava</t>
  </si>
  <si>
    <t>Velké Meziříčí,,Oslavická škola</t>
  </si>
  <si>
    <t>Tasov</t>
  </si>
  <si>
    <t>Ruda,Lhotka</t>
  </si>
  <si>
    <t>Hodov</t>
  </si>
  <si>
    <t>Rohy</t>
  </si>
  <si>
    <t>Baliny</t>
  </si>
  <si>
    <t>Křižanov,,škola</t>
  </si>
  <si>
    <t>Křoví,II</t>
  </si>
  <si>
    <t>Velké Meziříčí,,Zámecké schody</t>
  </si>
  <si>
    <t>16:02</t>
  </si>
  <si>
    <t>Bystré,,MěÚ</t>
  </si>
  <si>
    <t>Sulkovec,Polom</t>
  </si>
  <si>
    <t>Radkov</t>
  </si>
  <si>
    <t>Bystřice n.Pern.,,Pivonice</t>
  </si>
  <si>
    <t>Velké Meziříčí,,Bezděkov</t>
  </si>
  <si>
    <t>Rožná,,Diamo</t>
  </si>
  <si>
    <t>Bobrová,,Dolní Bobrová</t>
  </si>
  <si>
    <t>prázdniny</t>
  </si>
  <si>
    <t>víkendy</t>
  </si>
  <si>
    <t>školní dny</t>
  </si>
  <si>
    <t>Kategorie vozidla</t>
  </si>
  <si>
    <t>Číslo oběhu</t>
  </si>
  <si>
    <t>Pomocný sloupec</t>
  </si>
  <si>
    <t>Počet vozidel podle kategorií</t>
  </si>
  <si>
    <t>Celkem za všechny oběhy</t>
  </si>
  <si>
    <t>Proběhy podle kategorií (km/rok)</t>
  </si>
  <si>
    <t>Ujeté kilometry (km/rok)</t>
  </si>
  <si>
    <t>Ujeté kilometry podle kategorií (km/rok)</t>
  </si>
  <si>
    <t>Velká Bíteš,průmyslová zóna Košíkov</t>
  </si>
  <si>
    <t>XXX101</t>
  </si>
  <si>
    <t>XXX102</t>
  </si>
  <si>
    <t>XXX103</t>
  </si>
  <si>
    <t>XXX104</t>
  </si>
  <si>
    <t>Velká Bíteš,,PBS</t>
  </si>
  <si>
    <t>Velké Meziříčí,Mostiště,nemocnice</t>
  </si>
  <si>
    <t>XXX120</t>
  </si>
  <si>
    <t>XXX125</t>
  </si>
  <si>
    <t>XXX123</t>
  </si>
  <si>
    <t>XXX115</t>
  </si>
  <si>
    <t>XXX133</t>
  </si>
  <si>
    <t>XXX203</t>
  </si>
  <si>
    <t>XXX114</t>
  </si>
  <si>
    <t>XXX116</t>
  </si>
  <si>
    <t>XXX460</t>
  </si>
  <si>
    <t>XXX121</t>
  </si>
  <si>
    <t>XXX124</t>
  </si>
  <si>
    <t>XXX127</t>
  </si>
  <si>
    <t>XXX132</t>
  </si>
  <si>
    <t>XXX131</t>
  </si>
  <si>
    <t>XXX128</t>
  </si>
  <si>
    <t>XXX129</t>
  </si>
  <si>
    <t>XXX126</t>
  </si>
  <si>
    <t>XXX122</t>
  </si>
  <si>
    <t>XXX106</t>
  </si>
  <si>
    <t>XXX107</t>
  </si>
  <si>
    <t>XXX112</t>
  </si>
  <si>
    <t>XXX113</t>
  </si>
  <si>
    <t>XXX105</t>
  </si>
  <si>
    <t>XXX111</t>
  </si>
  <si>
    <t>XXX100</t>
  </si>
  <si>
    <t>Martinice</t>
  </si>
  <si>
    <t>Osové</t>
  </si>
  <si>
    <t>Stránecká Zhoř</t>
  </si>
  <si>
    <t>XXX109</t>
  </si>
  <si>
    <t>XXX108</t>
  </si>
  <si>
    <t>Stránecká Zhoř,Kochánov</t>
  </si>
  <si>
    <t>turnus</t>
  </si>
  <si>
    <t>Kategorie vozidla spoj</t>
  </si>
  <si>
    <t>Kategorie vozidla oběh</t>
  </si>
  <si>
    <t>Kontrolní sloupec</t>
  </si>
  <si>
    <t>Žďár n.Sáz.,,aut.nádr.</t>
  </si>
  <si>
    <t>YYY119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</si>
</sst>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h]:mm:ss;@"/>
    <numFmt numFmtId="165" formatCode="h:mm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0" tint="-0.24997711111789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2" fillId="0" borderId="1">
      <alignment vertical="top"/>
    </xf>
    <xf numFmtId="0" fontId="15" fillId="0" borderId="0"/>
    <xf numFmtId="0" fontId="15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15" fillId="0" borderId="0"/>
    <xf numFmtId="0" fontId="12" fillId="0" borderId="0"/>
    <xf numFmtId="0" fontId="12" fillId="0" borderId="1">
      <alignment vertical="top"/>
    </xf>
    <xf numFmtId="0" fontId="6" fillId="0" borderId="0"/>
    <xf numFmtId="0" fontId="15" fillId="0" borderId="0"/>
    <xf numFmtId="0" fontId="3" fillId="0" borderId="0"/>
    <xf numFmtId="0" fontId="2" fillId="0" borderId="0"/>
  </cellStyleXfs>
  <cellXfs count="241">
    <xf numFmtId="0" fontId="0" fillId="0" borderId="0" xfId="0"/>
    <xf numFmtId="0" fontId="9" fillId="0" borderId="0" xfId="0" applyFont="1"/>
    <xf numFmtId="0" fontId="14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19" fillId="0" borderId="0" xfId="3" applyFont="1"/>
    <xf numFmtId="0" fontId="19" fillId="0" borderId="0" xfId="3" applyFont="1" applyAlignment="1">
      <alignment horizontal="right"/>
    </xf>
    <xf numFmtId="3" fontId="19" fillId="0" borderId="0" xfId="3" applyNumberFormat="1" applyFont="1"/>
    <xf numFmtId="0" fontId="7" fillId="0" borderId="0" xfId="5"/>
    <xf numFmtId="0" fontId="13" fillId="0" borderId="0" xfId="3" applyFont="1"/>
    <xf numFmtId="0" fontId="7" fillId="0" borderId="0" xfId="5" applyAlignment="1">
      <alignment wrapText="1"/>
    </xf>
    <xf numFmtId="3" fontId="19" fillId="0" borderId="4" xfId="7" applyNumberFormat="1" applyFont="1" applyBorder="1"/>
    <xf numFmtId="3" fontId="19" fillId="0" borderId="8" xfId="7" applyNumberFormat="1" applyFont="1" applyBorder="1"/>
    <xf numFmtId="3" fontId="19" fillId="0" borderId="1" xfId="7" applyNumberFormat="1" applyFont="1" applyBorder="1"/>
    <xf numFmtId="0" fontId="18" fillId="0" borderId="0" xfId="3" applyFont="1" applyAlignment="1">
      <alignment wrapText="1"/>
    </xf>
    <xf numFmtId="0" fontId="18" fillId="0" borderId="0" xfId="3" applyFont="1"/>
    <xf numFmtId="0" fontId="21" fillId="0" borderId="0" xfId="0" applyFont="1"/>
    <xf numFmtId="0" fontId="16" fillId="0" borderId="0" xfId="0" applyFont="1"/>
    <xf numFmtId="0" fontId="6" fillId="0" borderId="0" xfId="10"/>
    <xf numFmtId="0" fontId="8" fillId="0" borderId="0" xfId="0" applyFont="1" applyAlignment="1">
      <alignment horizontal="center" wrapText="1"/>
    </xf>
    <xf numFmtId="0" fontId="14" fillId="0" borderId="0" xfId="3" applyFont="1" applyAlignment="1">
      <alignment horizontal="center"/>
    </xf>
    <xf numFmtId="0" fontId="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8" fillId="0" borderId="0" xfId="0" applyFont="1"/>
    <xf numFmtId="164" fontId="18" fillId="0" borderId="0" xfId="0" applyNumberFormat="1" applyFont="1" applyAlignment="1">
      <alignment wrapText="1"/>
    </xf>
    <xf numFmtId="20" fontId="22" fillId="0" borderId="0" xfId="0" applyNumberFormat="1" applyFont="1"/>
    <xf numFmtId="165" fontId="10" fillId="0" borderId="0" xfId="8" applyNumberFormat="1" applyFont="1" applyAlignment="1">
      <alignment horizontal="left" vertical="center" shrinkToFit="1"/>
    </xf>
    <xf numFmtId="0" fontId="5" fillId="0" borderId="0" xfId="0" applyFont="1"/>
    <xf numFmtId="164" fontId="5" fillId="0" borderId="0" xfId="0" applyNumberFormat="1" applyFont="1"/>
    <xf numFmtId="0" fontId="4" fillId="0" borderId="0" xfId="10" applyFont="1"/>
    <xf numFmtId="0" fontId="0" fillId="0" borderId="0" xfId="0" applyAlignment="1">
      <alignment horizontal="right"/>
    </xf>
    <xf numFmtId="0" fontId="23" fillId="0" borderId="0" xfId="10" applyFont="1"/>
    <xf numFmtId="0" fontId="20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11" fillId="0" borderId="0" xfId="12" applyFont="1"/>
    <xf numFmtId="20" fontId="0" fillId="0" borderId="0" xfId="0" applyNumberFormat="1" applyAlignment="1">
      <alignment horizontal="right"/>
    </xf>
    <xf numFmtId="0" fontId="1" fillId="0" borderId="0" xfId="5" applyFont="1"/>
    <xf numFmtId="3" fontId="19" fillId="0" borderId="2" xfId="7" applyNumberFormat="1" applyFont="1" applyBorder="1"/>
    <xf numFmtId="0" fontId="18" fillId="0" borderId="14" xfId="3" applyFont="1" applyBorder="1" applyAlignment="1">
      <alignment horizontal="left" wrapText="1"/>
    </xf>
    <xf numFmtId="0" fontId="18" fillId="0" borderId="24" xfId="3" applyFont="1" applyBorder="1" applyAlignment="1">
      <alignment horizontal="left" wrapText="1"/>
    </xf>
    <xf numFmtId="3" fontId="18" fillId="0" borderId="9" xfId="7" applyNumberFormat="1" applyFont="1" applyBorder="1"/>
    <xf numFmtId="0" fontId="20" fillId="0" borderId="1" xfId="6" applyFont="1" applyBorder="1"/>
    <xf numFmtId="3" fontId="19" fillId="0" borderId="22" xfId="7" applyNumberFormat="1" applyFont="1" applyBorder="1"/>
    <xf numFmtId="3" fontId="19" fillId="0" borderId="11" xfId="7" applyNumberFormat="1" applyFont="1" applyBorder="1"/>
    <xf numFmtId="3" fontId="18" fillId="0" borderId="29" xfId="7" applyNumberFormat="1" applyFont="1" applyBorder="1"/>
    <xf numFmtId="0" fontId="20" fillId="0" borderId="2" xfId="6" applyFont="1" applyBorder="1"/>
    <xf numFmtId="3" fontId="19" fillId="0" borderId="28" xfId="7" applyNumberFormat="1" applyFont="1" applyBorder="1"/>
    <xf numFmtId="0" fontId="18" fillId="0" borderId="13" xfId="3" applyFont="1" applyBorder="1" applyAlignment="1">
      <alignment horizontal="center" wrapText="1"/>
    </xf>
    <xf numFmtId="0" fontId="18" fillId="0" borderId="14" xfId="3" applyFont="1" applyBorder="1" applyAlignment="1">
      <alignment horizontal="center" wrapText="1"/>
    </xf>
    <xf numFmtId="0" fontId="18" fillId="0" borderId="25" xfId="5" applyFont="1" applyBorder="1"/>
    <xf numFmtId="0" fontId="18" fillId="0" borderId="26" xfId="5" applyFont="1" applyBorder="1"/>
    <xf numFmtId="0" fontId="18" fillId="0" borderId="27" xfId="3" applyFont="1" applyBorder="1"/>
    <xf numFmtId="0" fontId="25" fillId="0" borderId="0" xfId="0" applyFont="1"/>
    <xf numFmtId="0" fontId="25" fillId="0" borderId="6" xfId="0" applyFont="1" applyBorder="1"/>
    <xf numFmtId="0" fontId="25" fillId="0" borderId="2" xfId="0" applyFont="1" applyBorder="1"/>
    <xf numFmtId="1" fontId="12" fillId="0" borderId="1" xfId="8" applyNumberFormat="1" applyBorder="1" applyAlignment="1">
      <alignment horizontal="center" vertical="center"/>
    </xf>
    <xf numFmtId="0" fontId="25" fillId="0" borderId="1" xfId="0" applyFont="1" applyBorder="1"/>
    <xf numFmtId="49" fontId="12" fillId="0" borderId="1" xfId="8" applyNumberFormat="1" applyBorder="1" applyAlignment="1">
      <alignment horizontal="left" vertical="center" shrinkToFit="1"/>
    </xf>
    <xf numFmtId="0" fontId="25" fillId="0" borderId="11" xfId="0" applyFont="1" applyBorder="1"/>
    <xf numFmtId="49" fontId="12" fillId="0" borderId="11" xfId="8" applyNumberFormat="1" applyBorder="1" applyAlignment="1">
      <alignment horizontal="left" vertical="center" shrinkToFit="1"/>
    </xf>
    <xf numFmtId="165" fontId="12" fillId="0" borderId="11" xfId="8" applyNumberFormat="1" applyBorder="1" applyAlignment="1">
      <alignment horizontal="left" vertical="center" shrinkToFit="1"/>
    </xf>
    <xf numFmtId="165" fontId="26" fillId="0" borderId="0" xfId="0" applyNumberFormat="1" applyFont="1"/>
    <xf numFmtId="1" fontId="12" fillId="0" borderId="0" xfId="8" applyNumberFormat="1" applyAlignment="1">
      <alignment horizontal="center" vertical="center"/>
    </xf>
    <xf numFmtId="49" fontId="12" fillId="0" borderId="0" xfId="8" applyNumberFormat="1" applyAlignment="1">
      <alignment horizontal="left" vertical="center" shrinkToFit="1"/>
    </xf>
    <xf numFmtId="0" fontId="25" fillId="0" borderId="1" xfId="3" applyFont="1" applyBorder="1" applyAlignment="1">
      <alignment horizontal="center"/>
    </xf>
    <xf numFmtId="49" fontId="12" fillId="0" borderId="0" xfId="8" applyNumberFormat="1" applyAlignment="1">
      <alignment horizontal="left" vertical="center"/>
    </xf>
    <xf numFmtId="49" fontId="12" fillId="0" borderId="1" xfId="8" applyNumberFormat="1" applyBorder="1" applyAlignment="1">
      <alignment horizontal="left" vertical="center"/>
    </xf>
    <xf numFmtId="0" fontId="25" fillId="0" borderId="0" xfId="3" applyFont="1" applyAlignment="1">
      <alignment horizontal="center"/>
    </xf>
    <xf numFmtId="165" fontId="12" fillId="0" borderId="1" xfId="8" applyNumberFormat="1" applyBorder="1" applyAlignment="1">
      <alignment horizontal="left" vertical="center" shrinkToFit="1"/>
    </xf>
    <xf numFmtId="165" fontId="25" fillId="0" borderId="0" xfId="0" applyNumberFormat="1" applyFont="1" applyAlignment="1">
      <alignment horizontal="center"/>
    </xf>
    <xf numFmtId="165" fontId="12" fillId="0" borderId="0" xfId="8" applyNumberFormat="1" applyAlignment="1">
      <alignment horizontal="left" vertical="center" shrinkToFit="1"/>
    </xf>
    <xf numFmtId="0" fontId="25" fillId="0" borderId="1" xfId="0" applyFont="1" applyBorder="1" applyAlignment="1">
      <alignment horizontal="center"/>
    </xf>
    <xf numFmtId="0" fontId="12" fillId="0" borderId="1" xfId="3" applyFont="1" applyBorder="1" applyAlignment="1">
      <alignment horizontal="center"/>
    </xf>
    <xf numFmtId="0" fontId="25" fillId="0" borderId="2" xfId="3" applyFont="1" applyBorder="1" applyAlignment="1">
      <alignment horizontal="center"/>
    </xf>
    <xf numFmtId="165" fontId="25" fillId="0" borderId="1" xfId="0" applyNumberFormat="1" applyFont="1" applyBorder="1" applyAlignment="1">
      <alignment horizontal="center"/>
    </xf>
    <xf numFmtId="0" fontId="25" fillId="0" borderId="0" xfId="0" applyFont="1" applyAlignment="1">
      <alignment horizontal="center"/>
    </xf>
    <xf numFmtId="49" fontId="12" fillId="0" borderId="17" xfId="8" applyNumberFormat="1" applyBorder="1" applyAlignment="1">
      <alignment horizontal="left" vertical="center" shrinkToFit="1"/>
    </xf>
    <xf numFmtId="49" fontId="12" fillId="0" borderId="16" xfId="8" applyNumberFormat="1" applyBorder="1" applyAlignment="1">
      <alignment horizontal="left" vertical="center" shrinkToFit="1"/>
    </xf>
    <xf numFmtId="165" fontId="12" fillId="0" borderId="1" xfId="8" applyNumberFormat="1" applyBorder="1" applyAlignment="1">
      <alignment horizontal="left" vertical="center"/>
    </xf>
    <xf numFmtId="165" fontId="12" fillId="0" borderId="2" xfId="8" applyNumberFormat="1" applyBorder="1" applyAlignment="1">
      <alignment horizontal="left" vertical="center" shrinkToFit="1"/>
    </xf>
    <xf numFmtId="165" fontId="12" fillId="0" borderId="0" xfId="8" applyNumberFormat="1" applyAlignment="1">
      <alignment horizontal="left" vertical="center"/>
    </xf>
    <xf numFmtId="49" fontId="12" fillId="0" borderId="18" xfId="8" applyNumberFormat="1" applyBorder="1" applyAlignment="1">
      <alignment horizontal="left" vertical="center" shrinkToFi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5" fillId="0" borderId="0" xfId="0" applyFont="1" applyAlignment="1">
      <alignment horizontal="right"/>
    </xf>
    <xf numFmtId="0" fontId="12" fillId="0" borderId="13" xfId="0" applyFont="1" applyBorder="1" applyAlignment="1">
      <alignment textRotation="90" wrapText="1"/>
    </xf>
    <xf numFmtId="0" fontId="12" fillId="0" borderId="14" xfId="0" applyFont="1" applyBorder="1" applyAlignment="1">
      <alignment textRotation="90" wrapText="1"/>
    </xf>
    <xf numFmtId="0" fontId="12" fillId="0" borderId="14" xfId="0" applyFont="1" applyBorder="1" applyAlignment="1">
      <alignment horizontal="center" textRotation="90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center" wrapText="1"/>
    </xf>
    <xf numFmtId="0" fontId="30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30" fillId="0" borderId="0" xfId="0" applyFont="1" applyAlignment="1">
      <alignment horizontal="center" wrapText="1"/>
    </xf>
    <xf numFmtId="0" fontId="29" fillId="0" borderId="0" xfId="0" applyFont="1" applyAlignment="1">
      <alignment horizontal="right" wrapText="1"/>
    </xf>
    <xf numFmtId="0" fontId="25" fillId="0" borderId="0" xfId="0" applyFont="1" applyAlignment="1">
      <alignment horizontal="left"/>
    </xf>
    <xf numFmtId="0" fontId="28" fillId="0" borderId="6" xfId="0" applyFont="1" applyBorder="1"/>
    <xf numFmtId="0" fontId="25" fillId="0" borderId="6" xfId="0" applyFont="1" applyBorder="1" applyAlignment="1">
      <alignment horizontal="left"/>
    </xf>
    <xf numFmtId="0" fontId="25" fillId="0" borderId="6" xfId="0" applyFont="1" applyBorder="1" applyAlignment="1">
      <alignment horizontal="center"/>
    </xf>
    <xf numFmtId="0" fontId="25" fillId="0" borderId="7" xfId="0" applyFont="1" applyBorder="1"/>
    <xf numFmtId="0" fontId="28" fillId="0" borderId="2" xfId="0" applyFont="1" applyBorder="1"/>
    <xf numFmtId="0" fontId="25" fillId="0" borderId="2" xfId="0" applyFont="1" applyBorder="1" applyAlignment="1">
      <alignment horizontal="left"/>
    </xf>
    <xf numFmtId="0" fontId="12" fillId="0" borderId="1" xfId="0" applyFont="1" applyBorder="1"/>
    <xf numFmtId="0" fontId="25" fillId="0" borderId="1" xfId="0" applyFont="1" applyBorder="1" applyAlignment="1">
      <alignment horizontal="left"/>
    </xf>
    <xf numFmtId="20" fontId="28" fillId="0" borderId="1" xfId="0" applyNumberFormat="1" applyFont="1" applyBorder="1"/>
    <xf numFmtId="20" fontId="25" fillId="0" borderId="1" xfId="0" applyNumberFormat="1" applyFont="1" applyBorder="1" applyAlignment="1">
      <alignment horizontal="center"/>
    </xf>
    <xf numFmtId="165" fontId="25" fillId="0" borderId="1" xfId="0" applyNumberFormat="1" applyFont="1" applyBorder="1"/>
    <xf numFmtId="0" fontId="25" fillId="0" borderId="11" xfId="0" applyFont="1" applyBorder="1" applyAlignment="1">
      <alignment horizontal="left"/>
    </xf>
    <xf numFmtId="20" fontId="28" fillId="0" borderId="11" xfId="0" applyNumberFormat="1" applyFont="1" applyBorder="1"/>
    <xf numFmtId="20" fontId="25" fillId="0" borderId="11" xfId="0" applyNumberFormat="1" applyFont="1" applyBorder="1" applyAlignment="1">
      <alignment horizontal="center"/>
    </xf>
    <xf numFmtId="1" fontId="12" fillId="0" borderId="0" xfId="9" applyNumberFormat="1" applyBorder="1">
      <alignment vertical="top"/>
    </xf>
    <xf numFmtId="0" fontId="29" fillId="0" borderId="0" xfId="9" applyFont="1" applyBorder="1" applyAlignment="1">
      <alignment horizontal="right" vertical="top"/>
    </xf>
    <xf numFmtId="165" fontId="29" fillId="0" borderId="0" xfId="9" applyNumberFormat="1" applyFont="1" applyBorder="1">
      <alignment vertical="top"/>
    </xf>
    <xf numFmtId="0" fontId="26" fillId="0" borderId="0" xfId="0" applyFont="1" applyAlignment="1">
      <alignment horizontal="left"/>
    </xf>
    <xf numFmtId="0" fontId="26" fillId="0" borderId="0" xfId="0" applyFont="1"/>
    <xf numFmtId="20" fontId="31" fillId="0" borderId="0" xfId="0" applyNumberFormat="1" applyFont="1"/>
    <xf numFmtId="0" fontId="31" fillId="0" borderId="0" xfId="0" applyFont="1"/>
    <xf numFmtId="0" fontId="12" fillId="0" borderId="0" xfId="0" applyFont="1"/>
    <xf numFmtId="20" fontId="28" fillId="0" borderId="0" xfId="0" applyNumberFormat="1" applyFont="1"/>
    <xf numFmtId="20" fontId="25" fillId="0" borderId="0" xfId="0" applyNumberFormat="1" applyFont="1" applyAlignment="1">
      <alignment horizontal="center"/>
    </xf>
    <xf numFmtId="20" fontId="25" fillId="0" borderId="1" xfId="0" applyNumberFormat="1" applyFont="1" applyBorder="1" applyAlignment="1">
      <alignment horizontal="right"/>
    </xf>
    <xf numFmtId="20" fontId="25" fillId="0" borderId="0" xfId="0" applyNumberFormat="1" applyFont="1"/>
    <xf numFmtId="0" fontId="29" fillId="0" borderId="0" xfId="9" applyFont="1" applyBorder="1" applyAlignment="1">
      <alignment horizontal="center" vertical="top"/>
    </xf>
    <xf numFmtId="165" fontId="25" fillId="0" borderId="0" xfId="3" applyNumberFormat="1" applyFont="1" applyAlignment="1">
      <alignment horizontal="center"/>
    </xf>
    <xf numFmtId="20" fontId="28" fillId="0" borderId="2" xfId="0" applyNumberFormat="1" applyFont="1" applyBorder="1"/>
    <xf numFmtId="20" fontId="25" fillId="0" borderId="2" xfId="0" applyNumberFormat="1" applyFont="1" applyBorder="1" applyAlignment="1">
      <alignment horizontal="center"/>
    </xf>
    <xf numFmtId="20" fontId="25" fillId="0" borderId="0" xfId="3" applyNumberFormat="1" applyFont="1" applyAlignment="1">
      <alignment horizontal="center"/>
    </xf>
    <xf numFmtId="165" fontId="12" fillId="0" borderId="0" xfId="8" applyNumberFormat="1" applyAlignment="1">
      <alignment horizontal="center" vertical="center" shrinkToFit="1"/>
    </xf>
    <xf numFmtId="0" fontId="12" fillId="0" borderId="14" xfId="0" applyFont="1" applyBorder="1" applyAlignment="1">
      <alignment horizontal="left" textRotation="90" wrapText="1"/>
    </xf>
    <xf numFmtId="0" fontId="25" fillId="0" borderId="1" xfId="3" applyFont="1" applyBorder="1" applyAlignment="1">
      <alignment horizontal="left"/>
    </xf>
    <xf numFmtId="0" fontId="25" fillId="0" borderId="0" xfId="3" applyFont="1" applyAlignment="1">
      <alignment horizontal="left"/>
    </xf>
    <xf numFmtId="1" fontId="12" fillId="0" borderId="1" xfId="8" applyNumberFormat="1" applyBorder="1" applyAlignment="1">
      <alignment horizontal="left" vertical="center"/>
    </xf>
    <xf numFmtId="1" fontId="12" fillId="0" borderId="0" xfId="8" applyNumberFormat="1" applyAlignment="1">
      <alignment horizontal="left" vertical="center"/>
    </xf>
    <xf numFmtId="0" fontId="26" fillId="0" borderId="1" xfId="3" applyFont="1" applyBorder="1" applyAlignment="1">
      <alignment horizontal="left"/>
    </xf>
    <xf numFmtId="165" fontId="25" fillId="0" borderId="0" xfId="0" applyNumberFormat="1" applyFont="1" applyAlignment="1">
      <alignment horizontal="left"/>
    </xf>
    <xf numFmtId="165" fontId="25" fillId="0" borderId="0" xfId="3" applyNumberFormat="1" applyFont="1" applyAlignment="1">
      <alignment horizontal="left"/>
    </xf>
    <xf numFmtId="0" fontId="12" fillId="0" borderId="0" xfId="3" applyFont="1" applyAlignment="1">
      <alignment horizontal="left"/>
    </xf>
    <xf numFmtId="165" fontId="25" fillId="0" borderId="1" xfId="0" applyNumberFormat="1" applyFont="1" applyBorder="1" applyAlignment="1">
      <alignment horizontal="left"/>
    </xf>
    <xf numFmtId="165" fontId="25" fillId="0" borderId="1" xfId="3" applyNumberFormat="1" applyFont="1" applyBorder="1" applyAlignment="1">
      <alignment horizontal="left"/>
    </xf>
    <xf numFmtId="0" fontId="25" fillId="0" borderId="5" xfId="0" applyFont="1" applyBorder="1"/>
    <xf numFmtId="0" fontId="25" fillId="0" borderId="23" xfId="0" applyFont="1" applyBorder="1"/>
    <xf numFmtId="0" fontId="25" fillId="0" borderId="8" xfId="0" applyFont="1" applyBorder="1"/>
    <xf numFmtId="0" fontId="25" fillId="0" borderId="22" xfId="0" applyFont="1" applyBorder="1"/>
    <xf numFmtId="3" fontId="19" fillId="0" borderId="30" xfId="7" applyNumberFormat="1" applyFont="1" applyBorder="1"/>
    <xf numFmtId="3" fontId="19" fillId="0" borderId="5" xfId="7" applyNumberFormat="1" applyFont="1" applyBorder="1"/>
    <xf numFmtId="3" fontId="19" fillId="0" borderId="6" xfId="7" applyNumberFormat="1" applyFont="1" applyBorder="1"/>
    <xf numFmtId="3" fontId="18" fillId="0" borderId="7" xfId="7" applyNumberFormat="1" applyFont="1" applyBorder="1"/>
    <xf numFmtId="20" fontId="25" fillId="0" borderId="11" xfId="0" applyNumberFormat="1" applyFont="1" applyBorder="1" applyAlignment="1">
      <alignment horizontal="right"/>
    </xf>
    <xf numFmtId="20" fontId="25" fillId="0" borderId="0" xfId="0" applyNumberFormat="1" applyFont="1" applyAlignment="1">
      <alignment horizontal="right"/>
    </xf>
    <xf numFmtId="49" fontId="10" fillId="0" borderId="17" xfId="8" applyNumberFormat="1" applyFont="1" applyBorder="1" applyAlignment="1">
      <alignment horizontal="left" vertical="center" shrinkToFit="1"/>
    </xf>
    <xf numFmtId="0" fontId="25" fillId="0" borderId="0" xfId="10" applyFont="1"/>
    <xf numFmtId="3" fontId="19" fillId="0" borderId="25" xfId="3" applyNumberFormat="1" applyFont="1" applyBorder="1"/>
    <xf numFmtId="3" fontId="19" fillId="0" borderId="26" xfId="3" applyNumberFormat="1" applyFont="1" applyBorder="1"/>
    <xf numFmtId="3" fontId="18" fillId="0" borderId="15" xfId="7" applyNumberFormat="1" applyFont="1" applyBorder="1"/>
    <xf numFmtId="3" fontId="19" fillId="0" borderId="14" xfId="3" applyNumberFormat="1" applyFont="1" applyBorder="1"/>
    <xf numFmtId="0" fontId="20" fillId="0" borderId="10" xfId="6" applyFont="1" applyBorder="1"/>
    <xf numFmtId="3" fontId="19" fillId="0" borderId="10" xfId="7" applyNumberFormat="1" applyFont="1" applyBorder="1"/>
    <xf numFmtId="3" fontId="19" fillId="0" borderId="31" xfId="7" applyNumberFormat="1" applyFont="1" applyBorder="1"/>
    <xf numFmtId="20" fontId="26" fillId="0" borderId="0" xfId="0" applyNumberFormat="1" applyFont="1"/>
    <xf numFmtId="0" fontId="25" fillId="0" borderId="30" xfId="0" applyFont="1" applyBorder="1"/>
    <xf numFmtId="0" fontId="25" fillId="0" borderId="6" xfId="3" applyFont="1" applyBorder="1" applyAlignment="1">
      <alignment horizontal="left"/>
    </xf>
    <xf numFmtId="0" fontId="12" fillId="0" borderId="6" xfId="0" applyFont="1" applyBorder="1"/>
    <xf numFmtId="1" fontId="12" fillId="0" borderId="6" xfId="8" applyNumberFormat="1" applyBorder="1" applyAlignment="1">
      <alignment horizontal="center" vertical="center"/>
    </xf>
    <xf numFmtId="20" fontId="28" fillId="0" borderId="6" xfId="0" applyNumberFormat="1" applyFont="1" applyBorder="1"/>
    <xf numFmtId="20" fontId="25" fillId="0" borderId="6" xfId="0" applyNumberFormat="1" applyFont="1" applyBorder="1" applyAlignment="1">
      <alignment horizontal="center"/>
    </xf>
    <xf numFmtId="49" fontId="12" fillId="0" borderId="6" xfId="8" applyNumberFormat="1" applyBorder="1" applyAlignment="1">
      <alignment horizontal="left" vertical="center" shrinkToFit="1"/>
    </xf>
    <xf numFmtId="165" fontId="25" fillId="0" borderId="6" xfId="0" applyNumberFormat="1" applyFont="1" applyBorder="1"/>
    <xf numFmtId="0" fontId="25" fillId="0" borderId="3" xfId="0" applyFont="1" applyBorder="1"/>
    <xf numFmtId="0" fontId="25" fillId="0" borderId="11" xfId="3" applyFont="1" applyBorder="1" applyAlignment="1">
      <alignment horizontal="left"/>
    </xf>
    <xf numFmtId="0" fontId="12" fillId="0" borderId="11" xfId="0" applyFont="1" applyBorder="1"/>
    <xf numFmtId="1" fontId="12" fillId="0" borderId="11" xfId="8" applyNumberFormat="1" applyBorder="1" applyAlignment="1">
      <alignment horizontal="center" vertical="center"/>
    </xf>
    <xf numFmtId="165" fontId="25" fillId="0" borderId="11" xfId="0" applyNumberFormat="1" applyFont="1" applyBorder="1"/>
    <xf numFmtId="0" fontId="25" fillId="0" borderId="12" xfId="0" applyFont="1" applyBorder="1"/>
    <xf numFmtId="1" fontId="12" fillId="0" borderId="25" xfId="9" applyNumberFormat="1" applyBorder="1">
      <alignment vertical="top"/>
    </xf>
    <xf numFmtId="0" fontId="25" fillId="0" borderId="26" xfId="0" applyFont="1" applyBorder="1"/>
    <xf numFmtId="0" fontId="25" fillId="0" borderId="26" xfId="0" applyFont="1" applyBorder="1" applyAlignment="1">
      <alignment horizontal="left"/>
    </xf>
    <xf numFmtId="0" fontId="25" fillId="0" borderId="26" xfId="0" applyFont="1" applyBorder="1" applyAlignment="1">
      <alignment horizontal="center"/>
    </xf>
    <xf numFmtId="0" fontId="29" fillId="0" borderId="26" xfId="9" applyFont="1" applyBorder="1" applyAlignment="1">
      <alignment horizontal="right" vertical="top"/>
    </xf>
    <xf numFmtId="165" fontId="29" fillId="0" borderId="26" xfId="9" applyNumberFormat="1" applyFont="1" applyBorder="1">
      <alignment vertical="top"/>
    </xf>
    <xf numFmtId="0" fontId="26" fillId="0" borderId="26" xfId="0" applyFont="1" applyBorder="1" applyAlignment="1">
      <alignment horizontal="left"/>
    </xf>
    <xf numFmtId="0" fontId="26" fillId="0" borderId="26" xfId="0" applyFont="1" applyBorder="1"/>
    <xf numFmtId="0" fontId="29" fillId="0" borderId="33" xfId="9" applyFont="1" applyBorder="1" applyAlignment="1">
      <alignment horizontal="center" vertical="top"/>
    </xf>
    <xf numFmtId="0" fontId="28" fillId="0" borderId="26" xfId="0" applyFont="1" applyBorder="1"/>
    <xf numFmtId="165" fontId="26" fillId="0" borderId="26" xfId="0" applyNumberFormat="1" applyFont="1" applyBorder="1"/>
    <xf numFmtId="20" fontId="26" fillId="0" borderId="14" xfId="0" applyNumberFormat="1" applyFont="1" applyBorder="1"/>
    <xf numFmtId="0" fontId="26" fillId="0" borderId="14" xfId="0" applyFont="1" applyBorder="1"/>
    <xf numFmtId="0" fontId="25" fillId="0" borderId="14" xfId="0" applyFont="1" applyBorder="1"/>
    <xf numFmtId="0" fontId="26" fillId="0" borderId="15" xfId="0" applyFont="1" applyBorder="1"/>
    <xf numFmtId="0" fontId="25" fillId="0" borderId="11" xfId="3" applyFont="1" applyBorder="1" applyAlignment="1">
      <alignment horizontal="center"/>
    </xf>
    <xf numFmtId="0" fontId="25" fillId="0" borderId="6" xfId="3" applyFont="1" applyBorder="1" applyAlignment="1">
      <alignment horizontal="center"/>
    </xf>
    <xf numFmtId="1" fontId="12" fillId="0" borderId="6" xfId="8" applyNumberFormat="1" applyBorder="1" applyAlignment="1">
      <alignment horizontal="left" vertical="center"/>
    </xf>
    <xf numFmtId="1" fontId="12" fillId="0" borderId="11" xfId="8" applyNumberFormat="1" applyBorder="1" applyAlignment="1">
      <alignment horizontal="left" vertical="center"/>
    </xf>
    <xf numFmtId="49" fontId="12" fillId="0" borderId="6" xfId="8" applyNumberFormat="1" applyBorder="1" applyAlignment="1">
      <alignment horizontal="left" vertical="center"/>
    </xf>
    <xf numFmtId="49" fontId="12" fillId="0" borderId="11" xfId="8" applyNumberFormat="1" applyBorder="1" applyAlignment="1">
      <alignment horizontal="left" vertical="center"/>
    </xf>
    <xf numFmtId="165" fontId="12" fillId="0" borderId="6" xfId="8" applyNumberFormat="1" applyBorder="1" applyAlignment="1">
      <alignment horizontal="left" vertical="center" shrinkToFit="1"/>
    </xf>
    <xf numFmtId="0" fontId="25" fillId="0" borderId="30" xfId="0" applyFont="1" applyBorder="1" applyAlignment="1">
      <alignment horizontal="left"/>
    </xf>
    <xf numFmtId="20" fontId="26" fillId="0" borderId="14" xfId="0" applyNumberFormat="1" applyFont="1" applyBorder="1" applyAlignment="1">
      <alignment horizontal="right"/>
    </xf>
    <xf numFmtId="165" fontId="25" fillId="0" borderId="6" xfId="0" applyNumberFormat="1" applyFont="1" applyBorder="1" applyAlignment="1">
      <alignment horizontal="left"/>
    </xf>
    <xf numFmtId="0" fontId="25" fillId="0" borderId="11" xfId="0" applyFont="1" applyBorder="1" applyAlignment="1">
      <alignment horizontal="center"/>
    </xf>
    <xf numFmtId="0" fontId="28" fillId="0" borderId="30" xfId="0" applyFont="1" applyBorder="1"/>
    <xf numFmtId="0" fontId="25" fillId="0" borderId="34" xfId="0" applyFont="1" applyBorder="1"/>
    <xf numFmtId="0" fontId="25" fillId="0" borderId="30" xfId="3" applyFont="1" applyBorder="1" applyAlignment="1">
      <alignment horizontal="center"/>
    </xf>
    <xf numFmtId="20" fontId="28" fillId="0" borderId="30" xfId="0" applyNumberFormat="1" applyFont="1" applyBorder="1"/>
    <xf numFmtId="20" fontId="25" fillId="0" borderId="30" xfId="0" applyNumberFormat="1" applyFont="1" applyBorder="1" applyAlignment="1">
      <alignment horizontal="center"/>
    </xf>
    <xf numFmtId="49" fontId="12" fillId="0" borderId="35" xfId="8" applyNumberFormat="1" applyBorder="1" applyAlignment="1">
      <alignment horizontal="left" vertical="center" shrinkToFit="1"/>
    </xf>
    <xf numFmtId="165" fontId="12" fillId="0" borderId="6" xfId="8" applyNumberFormat="1" applyBorder="1" applyAlignment="1">
      <alignment horizontal="left" vertical="center"/>
    </xf>
    <xf numFmtId="165" fontId="12" fillId="0" borderId="30" xfId="8" applyNumberFormat="1" applyBorder="1" applyAlignment="1">
      <alignment horizontal="left" vertical="center" shrinkToFit="1"/>
    </xf>
    <xf numFmtId="0" fontId="25" fillId="0" borderId="30" xfId="3" applyFont="1" applyBorder="1" applyAlignment="1">
      <alignment horizontal="left"/>
    </xf>
    <xf numFmtId="165" fontId="25" fillId="0" borderId="30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left"/>
    </xf>
    <xf numFmtId="165" fontId="12" fillId="0" borderId="6" xfId="8" applyNumberFormat="1" applyBorder="1" applyAlignment="1">
      <alignment horizontal="center" vertical="center" shrinkToFit="1"/>
    </xf>
    <xf numFmtId="165" fontId="25" fillId="0" borderId="11" xfId="0" applyNumberFormat="1" applyFont="1" applyBorder="1" applyAlignment="1">
      <alignment horizontal="center"/>
    </xf>
    <xf numFmtId="165" fontId="25" fillId="0" borderId="6" xfId="0" applyNumberFormat="1" applyFont="1" applyBorder="1" applyAlignment="1">
      <alignment horizontal="center"/>
    </xf>
    <xf numFmtId="20" fontId="25" fillId="0" borderId="6" xfId="0" applyNumberFormat="1" applyFont="1" applyBorder="1" applyAlignment="1">
      <alignment horizontal="right"/>
    </xf>
    <xf numFmtId="0" fontId="29" fillId="0" borderId="33" xfId="9" applyFont="1" applyBorder="1" applyAlignment="1">
      <alignment horizontal="right" vertical="top"/>
    </xf>
    <xf numFmtId="49" fontId="10" fillId="0" borderId="36" xfId="8" applyNumberFormat="1" applyFont="1" applyBorder="1" applyAlignment="1">
      <alignment horizontal="left" vertical="center" shrinkToFit="1"/>
    </xf>
    <xf numFmtId="49" fontId="10" fillId="0" borderId="6" xfId="8" applyNumberFormat="1" applyFont="1" applyBorder="1" applyAlignment="1">
      <alignment horizontal="left" vertical="center" shrinkToFit="1"/>
    </xf>
    <xf numFmtId="165" fontId="12" fillId="0" borderId="11" xfId="8" applyNumberFormat="1" applyBorder="1" applyAlignment="1">
      <alignment horizontal="left" vertical="center"/>
    </xf>
    <xf numFmtId="165" fontId="26" fillId="0" borderId="26" xfId="0" applyNumberFormat="1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20" fontId="25" fillId="0" borderId="6" xfId="0" applyNumberFormat="1" applyFont="1" applyBorder="1"/>
    <xf numFmtId="0" fontId="32" fillId="0" borderId="0" xfId="0" applyFont="1"/>
    <xf numFmtId="164" fontId="25" fillId="0" borderId="0" xfId="0" applyNumberFormat="1" applyFont="1"/>
    <xf numFmtId="0" fontId="12" fillId="0" borderId="1" xfId="0" applyFont="1" applyBorder="1" applyAlignment="1">
      <alignment horizontal="right"/>
    </xf>
    <xf numFmtId="20" fontId="25" fillId="0" borderId="1" xfId="0" applyNumberFormat="1" applyFont="1" applyBorder="1"/>
    <xf numFmtId="0" fontId="12" fillId="0" borderId="11" xfId="0" applyFont="1" applyBorder="1" applyAlignment="1">
      <alignment horizontal="right"/>
    </xf>
    <xf numFmtId="0" fontId="25" fillId="0" borderId="11" xfId="0" applyFont="1" applyBorder="1" applyAlignment="1">
      <alignment horizontal="right"/>
    </xf>
    <xf numFmtId="0" fontId="25" fillId="0" borderId="30" xfId="0" applyFont="1" applyBorder="1" applyAlignment="1">
      <alignment horizontal="center"/>
    </xf>
    <xf numFmtId="20" fontId="25" fillId="0" borderId="11" xfId="0" applyNumberFormat="1" applyFont="1" applyBorder="1"/>
    <xf numFmtId="165" fontId="29" fillId="0" borderId="26" xfId="9" applyNumberFormat="1" applyFont="1" applyBorder="1" applyAlignment="1">
      <alignment horizontal="center" vertical="top"/>
    </xf>
    <xf numFmtId="0" fontId="26" fillId="0" borderId="26" xfId="0" applyFont="1" applyBorder="1" applyAlignment="1">
      <alignment horizontal="center"/>
    </xf>
    <xf numFmtId="0" fontId="29" fillId="0" borderId="33" xfId="9" applyFont="1" applyBorder="1">
      <alignment vertical="top"/>
    </xf>
    <xf numFmtId="0" fontId="12" fillId="0" borderId="0" xfId="0" applyFont="1" applyAlignment="1">
      <alignment horizontal="right"/>
    </xf>
    <xf numFmtId="0" fontId="25" fillId="0" borderId="32" xfId="0" applyFont="1" applyBorder="1"/>
    <xf numFmtId="0" fontId="0" fillId="0" borderId="0" xfId="0" applyFill="1"/>
    <xf numFmtId="0" fontId="25" fillId="0" borderId="0" xfId="0" applyFont="1" applyFill="1"/>
    <xf numFmtId="0" fontId="24" fillId="0" borderId="19" xfId="3" applyFont="1" applyBorder="1" applyAlignment="1">
      <alignment horizontal="center"/>
    </xf>
    <xf numFmtId="0" fontId="24" fillId="0" borderId="20" xfId="3" applyFont="1" applyBorder="1" applyAlignment="1">
      <alignment horizontal="center"/>
    </xf>
    <xf numFmtId="0" fontId="24" fillId="0" borderId="21" xfId="3" applyFont="1" applyBorder="1" applyAlignment="1">
      <alignment horizontal="center"/>
    </xf>
    <xf numFmtId="0" fontId="19" fillId="0" borderId="25" xfId="3" applyFont="1" applyBorder="1" applyAlignment="1">
      <alignment horizontal="center"/>
    </xf>
    <xf numFmtId="0" fontId="19" fillId="0" borderId="26" xfId="3" applyFont="1" applyBorder="1" applyAlignment="1">
      <alignment horizontal="center"/>
    </xf>
    <xf numFmtId="0" fontId="19" fillId="0" borderId="27" xfId="3" applyFont="1" applyBorder="1" applyAlignment="1">
      <alignment horizontal="center"/>
    </xf>
  </cellXfs>
  <cellStyles count="14">
    <cellStyle name="ColorStyle 2" xfId="1"/>
    <cellStyle name="ColorStyle 2 2 2" xfId="9"/>
    <cellStyle name="Normální" xfId="0" builtinId="0"/>
    <cellStyle name="Normální 15" xfId="2"/>
    <cellStyle name="Normální 16" xfId="12"/>
    <cellStyle name="Normální 16 2" xfId="5"/>
    <cellStyle name="Normální 17" xfId="10"/>
    <cellStyle name="Normální 2" xfId="13"/>
    <cellStyle name="Normální 2 2 4" xfId="3"/>
    <cellStyle name="Normální 2 2 4 2" xfId="7"/>
    <cellStyle name="Normální 2 7" xfId="11"/>
    <cellStyle name="Normální 6 5" xfId="6"/>
    <cellStyle name="normální_xlaJRLJR" xfId="8"/>
    <cellStyle name="Procenta 2" xfId="4"/>
  </cellStyles>
  <dxfs count="1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63"/>
  <sheetViews>
    <sheetView tabSelected="1" workbookViewId="0">
      <selection activeCell="I105" sqref="I105"/>
    </sheetView>
  </sheetViews>
  <sheetFormatPr defaultRowHeight="15" x14ac:dyDescent="0.25"/>
  <cols>
    <col min="1" max="1" width="3.7109375" style="52" customWidth="1"/>
    <col min="2" max="2" width="7.42578125" style="52" customWidth="1"/>
    <col min="3" max="3" width="5.140625" style="52" customWidth="1"/>
    <col min="4" max="4" width="5.140625" style="94" customWidth="1"/>
    <col min="5" max="5" width="5.140625" style="52" customWidth="1"/>
    <col min="6" max="6" width="7" style="52" customWidth="1"/>
    <col min="7" max="7" width="4.42578125" style="52" customWidth="1"/>
    <col min="8" max="8" width="10.28515625" style="52" customWidth="1"/>
    <col min="9" max="9" width="5.140625" style="52" customWidth="1"/>
    <col min="10" max="10" width="5.140625" style="94" customWidth="1"/>
    <col min="11" max="11" width="5.7109375" style="83" customWidth="1"/>
    <col min="12" max="12" width="6" style="75" customWidth="1"/>
    <col min="13" max="13" width="30.42578125" style="52" customWidth="1"/>
    <col min="14" max="14" width="6.7109375" style="75" customWidth="1"/>
    <col min="15" max="15" width="32.7109375" style="52" customWidth="1"/>
    <col min="16" max="16" width="6.85546875" style="52" customWidth="1"/>
    <col min="17" max="18" width="6.28515625" style="52" customWidth="1"/>
    <col min="19" max="19" width="6.140625" style="52" customWidth="1"/>
    <col min="20" max="20" width="11.28515625" style="52" bestFit="1" customWidth="1"/>
    <col min="21" max="21" width="9.42578125" style="52" bestFit="1" customWidth="1"/>
    <col min="22" max="22" width="6.85546875" style="52" customWidth="1"/>
    <col min="23" max="23" width="9.42578125" style="52" bestFit="1" customWidth="1"/>
  </cols>
  <sheetData>
    <row r="1" spans="1:48" s="34" customFormat="1" ht="105" thickBot="1" x14ac:dyDescent="0.3">
      <c r="A1" s="85" t="s">
        <v>12</v>
      </c>
      <c r="B1" s="86" t="s">
        <v>160</v>
      </c>
      <c r="C1" s="87" t="s">
        <v>0</v>
      </c>
      <c r="D1" s="127" t="s">
        <v>1</v>
      </c>
      <c r="E1" s="87" t="s">
        <v>13</v>
      </c>
      <c r="F1" s="87" t="s">
        <v>14</v>
      </c>
      <c r="G1" s="87" t="s">
        <v>15</v>
      </c>
      <c r="H1" s="87" t="s">
        <v>16</v>
      </c>
      <c r="I1" s="87" t="s">
        <v>161</v>
      </c>
      <c r="J1" s="87" t="s">
        <v>162</v>
      </c>
      <c r="K1" s="87" t="s">
        <v>17</v>
      </c>
      <c r="L1" s="87" t="s">
        <v>18</v>
      </c>
      <c r="M1" s="87" t="s">
        <v>19</v>
      </c>
      <c r="N1" s="87" t="s">
        <v>20</v>
      </c>
      <c r="O1" s="87" t="s">
        <v>21</v>
      </c>
      <c r="P1" s="87" t="s">
        <v>163</v>
      </c>
      <c r="Q1" s="87" t="s">
        <v>22</v>
      </c>
      <c r="R1" s="87" t="s">
        <v>23</v>
      </c>
      <c r="S1" s="87" t="s">
        <v>24</v>
      </c>
      <c r="T1" s="87" t="s">
        <v>25</v>
      </c>
      <c r="U1" s="87" t="s">
        <v>26</v>
      </c>
      <c r="V1" s="87" t="s">
        <v>27</v>
      </c>
      <c r="W1" s="87" t="s">
        <v>28</v>
      </c>
    </row>
    <row r="2" spans="1:48" ht="15" customHeight="1" x14ac:dyDescent="0.25">
      <c r="A2" s="88"/>
      <c r="B2" s="88"/>
      <c r="C2" s="88"/>
      <c r="D2" s="91"/>
      <c r="E2" s="88"/>
      <c r="F2" s="89"/>
      <c r="G2" s="89"/>
      <c r="H2" s="89"/>
      <c r="I2" s="90"/>
      <c r="J2" s="91"/>
      <c r="K2" s="92"/>
      <c r="L2" s="89"/>
      <c r="M2" s="89"/>
      <c r="N2" s="89"/>
      <c r="O2" s="89"/>
      <c r="P2" s="89"/>
      <c r="Q2" s="93"/>
      <c r="R2" s="89"/>
      <c r="S2" s="89"/>
      <c r="T2" s="89"/>
      <c r="U2" s="89"/>
      <c r="V2" s="89"/>
      <c r="W2" s="89"/>
      <c r="X2" s="21"/>
      <c r="Z2" s="19"/>
      <c r="AA2" s="19"/>
      <c r="AB2" s="19"/>
      <c r="AG2" s="22"/>
      <c r="AH2" s="22"/>
      <c r="AI2" s="22"/>
      <c r="AJ2" s="22"/>
      <c r="AK2" s="22"/>
      <c r="AL2" s="22"/>
      <c r="AM2" s="22"/>
      <c r="AP2" s="23"/>
      <c r="AQ2" s="23"/>
      <c r="AR2" s="23"/>
      <c r="AS2" s="23"/>
      <c r="AT2" s="23"/>
      <c r="AU2" s="24"/>
      <c r="AV2" s="24"/>
    </row>
    <row r="3" spans="1:48" ht="15.75" thickBot="1" x14ac:dyDescent="0.3">
      <c r="K3" s="52"/>
      <c r="X3" s="21"/>
    </row>
    <row r="4" spans="1:48" x14ac:dyDescent="0.25">
      <c r="A4" s="138">
        <v>101</v>
      </c>
      <c r="B4" s="53">
        <v>1001</v>
      </c>
      <c r="C4" s="53" t="s">
        <v>2</v>
      </c>
      <c r="D4" s="159"/>
      <c r="E4" s="160" t="str">
        <f>CONCATENATE(C4,D4)</f>
        <v>X</v>
      </c>
      <c r="F4" s="53" t="s">
        <v>153</v>
      </c>
      <c r="G4" s="161">
        <v>6</v>
      </c>
      <c r="H4" s="53" t="str">
        <f>CONCATENATE(F4,"/",G4)</f>
        <v>XXX100/6</v>
      </c>
      <c r="I4" s="96" t="s">
        <v>8</v>
      </c>
      <c r="J4" s="96" t="s">
        <v>8</v>
      </c>
      <c r="K4" s="162">
        <v>0.22708333333333333</v>
      </c>
      <c r="L4" s="163">
        <v>0.22916666666666666</v>
      </c>
      <c r="M4" s="164" t="s">
        <v>32</v>
      </c>
      <c r="N4" s="163">
        <v>0.30555555555555552</v>
      </c>
      <c r="O4" s="164" t="s">
        <v>33</v>
      </c>
      <c r="P4" s="53" t="str">
        <f>IF(M5=O4,"OK","POZOR")</f>
        <v>OK</v>
      </c>
      <c r="Q4" s="165">
        <f>IF(ISNUMBER(G4),N4-L4,IF(F4="přejezd",N4-L4,0))</f>
        <v>7.6388888888888867E-2</v>
      </c>
      <c r="R4" s="165">
        <f>IF(ISNUMBER(G4),L4-K4,0)</f>
        <v>2.0833333333333259E-3</v>
      </c>
      <c r="S4" s="165">
        <f>Q4+R4</f>
        <v>7.8472222222222193E-2</v>
      </c>
      <c r="T4" s="165"/>
      <c r="U4" s="53">
        <v>88.6</v>
      </c>
      <c r="V4" s="53">
        <f>INDEX('Počty dní'!A:E,MATCH(E4,'Počty dní'!C:C,0),4)</f>
        <v>205</v>
      </c>
      <c r="W4" s="98">
        <f>V4*U4</f>
        <v>18163</v>
      </c>
      <c r="X4" s="21"/>
    </row>
    <row r="5" spans="1:48" x14ac:dyDescent="0.25">
      <c r="A5" s="140">
        <v>101</v>
      </c>
      <c r="B5" s="56">
        <v>1001</v>
      </c>
      <c r="C5" s="56" t="s">
        <v>2</v>
      </c>
      <c r="D5" s="128"/>
      <c r="E5" s="101" t="str">
        <f>CONCATENATE(C5,D5)</f>
        <v>X</v>
      </c>
      <c r="F5" s="56" t="s">
        <v>153</v>
      </c>
      <c r="G5" s="55">
        <v>55</v>
      </c>
      <c r="H5" s="56" t="str">
        <f>CONCATENATE(F5,"/",G5)</f>
        <v>XXX100/55</v>
      </c>
      <c r="I5" s="102" t="s">
        <v>8</v>
      </c>
      <c r="J5" s="102" t="s">
        <v>8</v>
      </c>
      <c r="K5" s="103">
        <v>0.30763888888888891</v>
      </c>
      <c r="L5" s="104">
        <v>0.3125</v>
      </c>
      <c r="M5" s="57" t="s">
        <v>33</v>
      </c>
      <c r="N5" s="104">
        <v>0.37152777777777773</v>
      </c>
      <c r="O5" s="57" t="s">
        <v>32</v>
      </c>
      <c r="P5" s="56" t="str">
        <f t="shared" ref="P5:P6" si="0">IF(M6=O5,"OK","POZOR")</f>
        <v>OK</v>
      </c>
      <c r="Q5" s="105">
        <f>IF(ISNUMBER(G5),N5-L5,IF(F5="přejezd",N5-L5,0))</f>
        <v>5.9027777777777735E-2</v>
      </c>
      <c r="R5" s="105">
        <f>IF(ISNUMBER(G5),L5-K5,0)</f>
        <v>4.8611111111110938E-3</v>
      </c>
      <c r="S5" s="105">
        <f>Q5+R5</f>
        <v>6.3888888888888828E-2</v>
      </c>
      <c r="T5" s="105">
        <f>K5-N4</f>
        <v>2.0833333333333814E-3</v>
      </c>
      <c r="U5" s="56">
        <v>88.4</v>
      </c>
      <c r="V5" s="56">
        <f>INDEX('Počty dní'!A:E,MATCH(E5,'Počty dní'!C:C,0),4)</f>
        <v>205</v>
      </c>
      <c r="W5" s="166">
        <f>V5*U5</f>
        <v>18122</v>
      </c>
      <c r="X5" s="21"/>
    </row>
    <row r="6" spans="1:48" x14ac:dyDescent="0.25">
      <c r="A6" s="140">
        <v>101</v>
      </c>
      <c r="B6" s="56">
        <v>1001</v>
      </c>
      <c r="C6" s="56" t="s">
        <v>2</v>
      </c>
      <c r="D6" s="128"/>
      <c r="E6" s="101" t="str">
        <f>CONCATENATE(C6,D6)</f>
        <v>X</v>
      </c>
      <c r="F6" s="56" t="s">
        <v>153</v>
      </c>
      <c r="G6" s="55">
        <v>24</v>
      </c>
      <c r="H6" s="56" t="str">
        <f>CONCATENATE(F6,"/",G6)</f>
        <v>XXX100/24</v>
      </c>
      <c r="I6" s="102" t="s">
        <v>8</v>
      </c>
      <c r="J6" s="102" t="s">
        <v>8</v>
      </c>
      <c r="K6" s="103">
        <v>0.55555555555555558</v>
      </c>
      <c r="L6" s="104">
        <v>0.5625</v>
      </c>
      <c r="M6" s="57" t="s">
        <v>32</v>
      </c>
      <c r="N6" s="104">
        <v>0.63888888888888895</v>
      </c>
      <c r="O6" s="57" t="s">
        <v>33</v>
      </c>
      <c r="P6" s="56" t="str">
        <f t="shared" si="0"/>
        <v>OK</v>
      </c>
      <c r="Q6" s="105">
        <f>IF(ISNUMBER(G6),N6-L6,IF(F6="přejezd",N6-L6,0))</f>
        <v>7.6388888888888951E-2</v>
      </c>
      <c r="R6" s="105">
        <f>IF(ISNUMBER(G6),L6-K6,0)</f>
        <v>6.9444444444444198E-3</v>
      </c>
      <c r="S6" s="105">
        <f t="shared" ref="S6:S7" si="1">Q6+R6</f>
        <v>8.333333333333337E-2</v>
      </c>
      <c r="T6" s="105">
        <f t="shared" ref="T6:T7" si="2">K6-N5</f>
        <v>0.18402777777777785</v>
      </c>
      <c r="U6" s="56">
        <v>88.6</v>
      </c>
      <c r="V6" s="56">
        <f>INDEX('Počty dní'!A:E,MATCH(E6,'Počty dní'!C:C,0),4)</f>
        <v>205</v>
      </c>
      <c r="W6" s="166">
        <f>V6*U6</f>
        <v>18163</v>
      </c>
      <c r="X6" s="21"/>
    </row>
    <row r="7" spans="1:48" ht="17.25" customHeight="1" thickBot="1" x14ac:dyDescent="0.3">
      <c r="A7" s="141">
        <v>101</v>
      </c>
      <c r="B7" s="58">
        <v>1001</v>
      </c>
      <c r="C7" s="58" t="s">
        <v>2</v>
      </c>
      <c r="D7" s="167"/>
      <c r="E7" s="168" t="str">
        <f>CONCATENATE(C7,D7)</f>
        <v>X</v>
      </c>
      <c r="F7" s="58" t="s">
        <v>153</v>
      </c>
      <c r="G7" s="169">
        <v>29</v>
      </c>
      <c r="H7" s="58" t="str">
        <f>CONCATENATE(F7,"/",G7)</f>
        <v>XXX100/29</v>
      </c>
      <c r="I7" s="106" t="s">
        <v>8</v>
      </c>
      <c r="J7" s="106" t="s">
        <v>8</v>
      </c>
      <c r="K7" s="107">
        <v>0.6479166666666667</v>
      </c>
      <c r="L7" s="108">
        <v>0.65277777777777779</v>
      </c>
      <c r="M7" s="59" t="s">
        <v>33</v>
      </c>
      <c r="N7" s="108">
        <v>0.72916666666666663</v>
      </c>
      <c r="O7" s="59" t="s">
        <v>32</v>
      </c>
      <c r="P7" s="232"/>
      <c r="Q7" s="170">
        <f>IF(ISNUMBER(G7),N7-L7,IF(F7="přejezd",N7-L7,0))</f>
        <v>7.638888888888884E-2</v>
      </c>
      <c r="R7" s="170">
        <f>IF(ISNUMBER(G7),L7-K7,0)</f>
        <v>4.8611111111110938E-3</v>
      </c>
      <c r="S7" s="170">
        <f t="shared" si="1"/>
        <v>8.1249999999999933E-2</v>
      </c>
      <c r="T7" s="170">
        <f t="shared" si="2"/>
        <v>9.0277777777777457E-3</v>
      </c>
      <c r="U7" s="58">
        <v>88.6</v>
      </c>
      <c r="V7" s="58">
        <f>INDEX('Počty dní'!A:E,MATCH(E7,'Počty dní'!C:C,0),4)</f>
        <v>205</v>
      </c>
      <c r="W7" s="171">
        <f>V7*U7</f>
        <v>18163</v>
      </c>
      <c r="X7" s="21"/>
    </row>
    <row r="8" spans="1:48" ht="15.75" thickBot="1" x14ac:dyDescent="0.3">
      <c r="A8" s="172" t="str">
        <f ca="1">CONCATENATE(INDIRECT("R[-3]C[0]",FALSE),"celkem")</f>
        <v>101celkem</v>
      </c>
      <c r="B8" s="173"/>
      <c r="C8" s="173" t="str">
        <f ca="1">INDIRECT("R[-1]C[12]",FALSE)</f>
        <v>Brno,,ÚAN Zvonařka</v>
      </c>
      <c r="D8" s="174"/>
      <c r="E8" s="173"/>
      <c r="F8" s="175"/>
      <c r="G8" s="173"/>
      <c r="H8" s="176"/>
      <c r="I8" s="177"/>
      <c r="J8" s="178" t="str">
        <f ca="1">INDIRECT("R[-3]C[0]",FALSE)</f>
        <v>V+</v>
      </c>
      <c r="K8" s="179"/>
      <c r="L8" s="180"/>
      <c r="M8" s="181"/>
      <c r="N8" s="180"/>
      <c r="O8" s="182"/>
      <c r="P8" s="173"/>
      <c r="Q8" s="183">
        <f>SUM(Q4:Q7)</f>
        <v>0.28819444444444442</v>
      </c>
      <c r="R8" s="183">
        <f>SUM(R4:R7)</f>
        <v>1.8749999999999933E-2</v>
      </c>
      <c r="S8" s="183">
        <f>SUM(S4:S7)</f>
        <v>0.30694444444444435</v>
      </c>
      <c r="T8" s="183">
        <f>SUM(T4:T7)</f>
        <v>0.19513888888888897</v>
      </c>
      <c r="U8" s="184">
        <f>SUM(U4:U7)</f>
        <v>354.20000000000005</v>
      </c>
      <c r="V8" s="185"/>
      <c r="W8" s="186">
        <f>SUM(W4:W7)</f>
        <v>72611</v>
      </c>
      <c r="X8" s="21"/>
    </row>
    <row r="9" spans="1:48" x14ac:dyDescent="0.25">
      <c r="D9" s="129"/>
      <c r="E9" s="116"/>
      <c r="G9" s="62"/>
      <c r="K9" s="117"/>
      <c r="L9" s="118"/>
      <c r="M9" s="63"/>
      <c r="N9" s="118"/>
      <c r="O9" s="63"/>
      <c r="X9" s="21"/>
    </row>
    <row r="10" spans="1:48" ht="15.75" thickBot="1" x14ac:dyDescent="0.3">
      <c r="D10" s="129"/>
      <c r="E10" s="116"/>
      <c r="G10" s="62"/>
      <c r="K10" s="117"/>
      <c r="L10" s="118"/>
      <c r="M10" s="63"/>
      <c r="N10" s="118"/>
      <c r="O10" s="63"/>
      <c r="X10" s="21"/>
    </row>
    <row r="11" spans="1:48" x14ac:dyDescent="0.25">
      <c r="A11" s="138">
        <v>102</v>
      </c>
      <c r="B11" s="53">
        <v>1002</v>
      </c>
      <c r="C11" s="53" t="s">
        <v>2</v>
      </c>
      <c r="D11" s="159"/>
      <c r="E11" s="160" t="str">
        <f t="shared" ref="E11:E21" si="3">CONCATENATE(C11,D11)</f>
        <v>X</v>
      </c>
      <c r="F11" s="53" t="s">
        <v>153</v>
      </c>
      <c r="G11" s="161">
        <v>1</v>
      </c>
      <c r="H11" s="53" t="str">
        <f t="shared" ref="H11:H21" si="4">CONCATENATE(F11,"/",G11)</f>
        <v>XXX100/1</v>
      </c>
      <c r="I11" s="96" t="s">
        <v>8</v>
      </c>
      <c r="J11" s="96" t="s">
        <v>8</v>
      </c>
      <c r="K11" s="162">
        <v>0.18611111111111112</v>
      </c>
      <c r="L11" s="163">
        <v>0.1875</v>
      </c>
      <c r="M11" s="164" t="s">
        <v>31</v>
      </c>
      <c r="N11" s="163">
        <v>0.22916666666666666</v>
      </c>
      <c r="O11" s="164" t="s">
        <v>32</v>
      </c>
      <c r="P11" s="53" t="str">
        <f t="shared" ref="P11:P20" si="5">IF(M12=O11,"OK","POZOR")</f>
        <v>OK</v>
      </c>
      <c r="Q11" s="165">
        <f t="shared" ref="Q11:Q21" si="6">IF(ISNUMBER(G11),N11-L11,IF(F11="přejezd",N11-L11,0))</f>
        <v>4.1666666666666657E-2</v>
      </c>
      <c r="R11" s="165">
        <f t="shared" ref="R11:R21" si="7">IF(ISNUMBER(G11),L11-K11,0)</f>
        <v>1.388888888888884E-3</v>
      </c>
      <c r="S11" s="165">
        <f t="shared" ref="S11:S21" si="8">Q11+R11</f>
        <v>4.3055555555555541E-2</v>
      </c>
      <c r="T11" s="165"/>
      <c r="U11" s="53">
        <v>52.7</v>
      </c>
      <c r="V11" s="53">
        <f>INDEX('Počty dní'!A:E,MATCH(E11,'Počty dní'!C:C,0),4)</f>
        <v>205</v>
      </c>
      <c r="W11" s="98">
        <f t="shared" ref="W11:W21" si="9">V11*U11</f>
        <v>10803.5</v>
      </c>
      <c r="X11" s="21"/>
    </row>
    <row r="12" spans="1:48" x14ac:dyDescent="0.25">
      <c r="A12" s="140">
        <v>102</v>
      </c>
      <c r="B12" s="56">
        <v>1002</v>
      </c>
      <c r="C12" s="56" t="s">
        <v>2</v>
      </c>
      <c r="D12" s="128"/>
      <c r="E12" s="101" t="str">
        <f t="shared" si="3"/>
        <v>X</v>
      </c>
      <c r="F12" s="56" t="s">
        <v>153</v>
      </c>
      <c r="G12" s="55">
        <v>52</v>
      </c>
      <c r="H12" s="56" t="str">
        <f t="shared" si="4"/>
        <v>XXX100/52</v>
      </c>
      <c r="I12" s="102" t="s">
        <v>8</v>
      </c>
      <c r="J12" s="102" t="s">
        <v>8</v>
      </c>
      <c r="K12" s="103">
        <v>0.25</v>
      </c>
      <c r="L12" s="104">
        <v>0.25347222222222221</v>
      </c>
      <c r="M12" s="57" t="s">
        <v>32</v>
      </c>
      <c r="N12" s="104">
        <v>0.3125</v>
      </c>
      <c r="O12" s="57" t="s">
        <v>33</v>
      </c>
      <c r="P12" s="56" t="str">
        <f t="shared" si="5"/>
        <v>OK</v>
      </c>
      <c r="Q12" s="105">
        <f t="shared" si="6"/>
        <v>5.902777777777779E-2</v>
      </c>
      <c r="R12" s="105">
        <f t="shared" si="7"/>
        <v>3.4722222222222099E-3</v>
      </c>
      <c r="S12" s="105">
        <f t="shared" si="8"/>
        <v>6.25E-2</v>
      </c>
      <c r="T12" s="105">
        <f t="shared" ref="T12:T21" si="10">K12-N11</f>
        <v>2.0833333333333343E-2</v>
      </c>
      <c r="U12" s="56">
        <v>88.4</v>
      </c>
      <c r="V12" s="56">
        <f>INDEX('Počty dní'!A:E,MATCH(E12,'Počty dní'!C:C,0),4)</f>
        <v>205</v>
      </c>
      <c r="W12" s="166">
        <f t="shared" si="9"/>
        <v>18122</v>
      </c>
      <c r="X12" s="21"/>
    </row>
    <row r="13" spans="1:48" x14ac:dyDescent="0.25">
      <c r="A13" s="140">
        <v>102</v>
      </c>
      <c r="B13" s="56">
        <v>1002</v>
      </c>
      <c r="C13" s="56" t="s">
        <v>2</v>
      </c>
      <c r="D13" s="128"/>
      <c r="E13" s="101" t="str">
        <f t="shared" si="3"/>
        <v>X</v>
      </c>
      <c r="F13" s="56" t="s">
        <v>153</v>
      </c>
      <c r="G13" s="55">
        <v>13</v>
      </c>
      <c r="H13" s="56" t="str">
        <f t="shared" si="4"/>
        <v>XXX100/13</v>
      </c>
      <c r="I13" s="102" t="s">
        <v>8</v>
      </c>
      <c r="J13" s="102" t="s">
        <v>8</v>
      </c>
      <c r="K13" s="103">
        <v>0.31597222222222221</v>
      </c>
      <c r="L13" s="104">
        <v>0.31944444444444448</v>
      </c>
      <c r="M13" s="57" t="s">
        <v>33</v>
      </c>
      <c r="N13" s="104">
        <v>0.39583333333333331</v>
      </c>
      <c r="O13" s="57" t="s">
        <v>32</v>
      </c>
      <c r="P13" s="56" t="str">
        <f t="shared" si="5"/>
        <v>OK</v>
      </c>
      <c r="Q13" s="105">
        <f t="shared" si="6"/>
        <v>7.638888888888884E-2</v>
      </c>
      <c r="R13" s="105">
        <f t="shared" si="7"/>
        <v>3.4722222222222654E-3</v>
      </c>
      <c r="S13" s="105">
        <f t="shared" si="8"/>
        <v>7.9861111111111105E-2</v>
      </c>
      <c r="T13" s="105">
        <f t="shared" si="10"/>
        <v>3.4722222222222099E-3</v>
      </c>
      <c r="U13" s="56">
        <v>88.6</v>
      </c>
      <c r="V13" s="56">
        <f>INDEX('Počty dní'!A:E,MATCH(E13,'Počty dní'!C:C,0),4)</f>
        <v>205</v>
      </c>
      <c r="W13" s="166">
        <f t="shared" si="9"/>
        <v>18163</v>
      </c>
      <c r="X13" s="21"/>
    </row>
    <row r="14" spans="1:48" x14ac:dyDescent="0.25">
      <c r="A14" s="140">
        <v>102</v>
      </c>
      <c r="B14" s="56">
        <v>1002</v>
      </c>
      <c r="C14" s="56" t="s">
        <v>2</v>
      </c>
      <c r="D14" s="128">
        <v>25</v>
      </c>
      <c r="E14" s="101" t="str">
        <f t="shared" si="3"/>
        <v>X25</v>
      </c>
      <c r="F14" s="56" t="s">
        <v>153</v>
      </c>
      <c r="G14" s="55">
        <v>72</v>
      </c>
      <c r="H14" s="56" t="str">
        <f t="shared" si="4"/>
        <v>XXX100/72</v>
      </c>
      <c r="I14" s="102" t="s">
        <v>8</v>
      </c>
      <c r="J14" s="102" t="s">
        <v>8</v>
      </c>
      <c r="K14" s="103">
        <v>0.53819444444444442</v>
      </c>
      <c r="L14" s="104">
        <v>0.54166666666666663</v>
      </c>
      <c r="M14" s="57" t="s">
        <v>32</v>
      </c>
      <c r="N14" s="104">
        <v>0.58333333333333337</v>
      </c>
      <c r="O14" s="57" t="s">
        <v>31</v>
      </c>
      <c r="P14" s="56" t="str">
        <f t="shared" si="5"/>
        <v>OK</v>
      </c>
      <c r="Q14" s="105">
        <f t="shared" si="6"/>
        <v>4.1666666666666741E-2</v>
      </c>
      <c r="R14" s="105">
        <f t="shared" si="7"/>
        <v>3.4722222222222099E-3</v>
      </c>
      <c r="S14" s="105">
        <f t="shared" si="8"/>
        <v>4.5138888888888951E-2</v>
      </c>
      <c r="T14" s="105">
        <f t="shared" si="10"/>
        <v>0.1423611111111111</v>
      </c>
      <c r="U14" s="56">
        <v>52.9</v>
      </c>
      <c r="V14" s="56">
        <f>INDEX('Počty dní'!A:E,MATCH(E14,'Počty dní'!C:C,0),4)</f>
        <v>205</v>
      </c>
      <c r="W14" s="166">
        <f t="shared" si="9"/>
        <v>10844.5</v>
      </c>
      <c r="X14" s="21"/>
    </row>
    <row r="15" spans="1:48" x14ac:dyDescent="0.25">
      <c r="A15" s="140">
        <v>102</v>
      </c>
      <c r="B15" s="56">
        <v>1002</v>
      </c>
      <c r="C15" s="56" t="s">
        <v>2</v>
      </c>
      <c r="D15" s="102"/>
      <c r="E15" s="101" t="str">
        <f>CONCATENATE(C15,D15)</f>
        <v>X</v>
      </c>
      <c r="F15" s="56" t="s">
        <v>124</v>
      </c>
      <c r="G15" s="71">
        <v>15</v>
      </c>
      <c r="H15" s="56" t="str">
        <f>CONCATENATE(F15,"/",G15)</f>
        <v>XXX102/15</v>
      </c>
      <c r="I15" s="56" t="s">
        <v>5</v>
      </c>
      <c r="J15" s="102" t="s">
        <v>8</v>
      </c>
      <c r="K15" s="103">
        <v>0.58333333333333337</v>
      </c>
      <c r="L15" s="104">
        <v>0.58472222222222225</v>
      </c>
      <c r="M15" s="57" t="s">
        <v>31</v>
      </c>
      <c r="N15" s="104">
        <v>0.6</v>
      </c>
      <c r="O15" s="57" t="s">
        <v>99</v>
      </c>
      <c r="P15" s="56" t="str">
        <f t="shared" si="5"/>
        <v>OK</v>
      </c>
      <c r="Q15" s="105">
        <f t="shared" si="6"/>
        <v>1.5277777777777724E-2</v>
      </c>
      <c r="R15" s="105">
        <f t="shared" si="7"/>
        <v>1.388888888888884E-3</v>
      </c>
      <c r="S15" s="105">
        <f t="shared" si="8"/>
        <v>1.6666666666666607E-2</v>
      </c>
      <c r="T15" s="105">
        <f t="shared" si="10"/>
        <v>0</v>
      </c>
      <c r="U15" s="56">
        <v>12.8</v>
      </c>
      <c r="V15" s="56">
        <f>INDEX('Počty dní'!A:E,MATCH(E15,'Počty dní'!C:C,0),4)</f>
        <v>205</v>
      </c>
      <c r="W15" s="166">
        <f>V15*U15</f>
        <v>2624</v>
      </c>
      <c r="X15" s="21"/>
    </row>
    <row r="16" spans="1:48" x14ac:dyDescent="0.25">
      <c r="A16" s="140">
        <v>102</v>
      </c>
      <c r="B16" s="56">
        <v>1002</v>
      </c>
      <c r="C16" s="56" t="s">
        <v>2</v>
      </c>
      <c r="D16" s="102">
        <v>25</v>
      </c>
      <c r="E16" s="101" t="str">
        <f>CONCATENATE(C16,D16)</f>
        <v>X25</v>
      </c>
      <c r="F16" s="56" t="s">
        <v>124</v>
      </c>
      <c r="G16" s="73">
        <v>18</v>
      </c>
      <c r="H16" s="56" t="str">
        <f>CONCATENATE(F16,"/",G16)</f>
        <v>XXX102/18</v>
      </c>
      <c r="I16" s="56" t="s">
        <v>5</v>
      </c>
      <c r="J16" s="102" t="s">
        <v>8</v>
      </c>
      <c r="K16" s="103">
        <v>0.6</v>
      </c>
      <c r="L16" s="104">
        <v>0.60069444444444442</v>
      </c>
      <c r="M16" s="57" t="s">
        <v>99</v>
      </c>
      <c r="N16" s="104">
        <v>0.60625000000000007</v>
      </c>
      <c r="O16" s="57" t="s">
        <v>29</v>
      </c>
      <c r="P16" s="56" t="str">
        <f t="shared" si="5"/>
        <v>OK</v>
      </c>
      <c r="Q16" s="105">
        <f t="shared" si="6"/>
        <v>5.5555555555556468E-3</v>
      </c>
      <c r="R16" s="105">
        <f t="shared" si="7"/>
        <v>6.9444444444444198E-4</v>
      </c>
      <c r="S16" s="105">
        <f t="shared" si="8"/>
        <v>6.2500000000000888E-3</v>
      </c>
      <c r="T16" s="105">
        <f t="shared" si="10"/>
        <v>0</v>
      </c>
      <c r="U16" s="56">
        <v>6.1</v>
      </c>
      <c r="V16" s="56">
        <f>INDEX('Počty dní'!A:E,MATCH(E16,'Počty dní'!C:C,0),4)</f>
        <v>205</v>
      </c>
      <c r="W16" s="166">
        <f>V16*U16</f>
        <v>1250.5</v>
      </c>
      <c r="X16" s="21"/>
    </row>
    <row r="17" spans="1:48" x14ac:dyDescent="0.25">
      <c r="A17" s="140">
        <v>102</v>
      </c>
      <c r="B17" s="56">
        <v>1002</v>
      </c>
      <c r="C17" s="56" t="s">
        <v>2</v>
      </c>
      <c r="D17" s="102"/>
      <c r="E17" s="56" t="str">
        <f t="shared" si="3"/>
        <v>X</v>
      </c>
      <c r="F17" s="56" t="s">
        <v>82</v>
      </c>
      <c r="G17" s="56"/>
      <c r="H17" s="56" t="str">
        <f t="shared" si="4"/>
        <v>přejezd/</v>
      </c>
      <c r="I17" s="56"/>
      <c r="J17" s="102" t="s">
        <v>8</v>
      </c>
      <c r="K17" s="103">
        <v>0.61805555555555558</v>
      </c>
      <c r="L17" s="104">
        <v>0.61805555555555558</v>
      </c>
      <c r="M17" s="57" t="s">
        <v>29</v>
      </c>
      <c r="N17" s="104">
        <v>0.62152777777777779</v>
      </c>
      <c r="O17" s="66" t="s">
        <v>31</v>
      </c>
      <c r="P17" s="56" t="str">
        <f t="shared" si="5"/>
        <v>OK</v>
      </c>
      <c r="Q17" s="105">
        <f t="shared" si="6"/>
        <v>3.4722222222222099E-3</v>
      </c>
      <c r="R17" s="105">
        <f t="shared" si="7"/>
        <v>0</v>
      </c>
      <c r="S17" s="105">
        <f t="shared" si="8"/>
        <v>3.4722222222222099E-3</v>
      </c>
      <c r="T17" s="105">
        <f t="shared" si="10"/>
        <v>1.1805555555555514E-2</v>
      </c>
      <c r="U17" s="56">
        <v>0</v>
      </c>
      <c r="V17" s="56">
        <f>INDEX('Počty dní'!A:E,MATCH(E17,'Počty dní'!C:C,0),4)</f>
        <v>205</v>
      </c>
      <c r="W17" s="166">
        <f t="shared" si="9"/>
        <v>0</v>
      </c>
      <c r="X17" s="21"/>
      <c r="AL17" s="27"/>
      <c r="AM17" s="27"/>
      <c r="AP17" s="16"/>
      <c r="AQ17" s="16"/>
      <c r="AR17" s="16"/>
      <c r="AS17" s="16"/>
      <c r="AT17" s="16"/>
      <c r="AU17" s="28"/>
      <c r="AV17" s="28"/>
    </row>
    <row r="18" spans="1:48" x14ac:dyDescent="0.25">
      <c r="A18" s="140">
        <v>102</v>
      </c>
      <c r="B18" s="56">
        <v>1002</v>
      </c>
      <c r="C18" s="56" t="s">
        <v>2</v>
      </c>
      <c r="D18" s="128">
        <v>25</v>
      </c>
      <c r="E18" s="101" t="str">
        <f t="shared" si="3"/>
        <v>X25</v>
      </c>
      <c r="F18" s="56" t="s">
        <v>153</v>
      </c>
      <c r="G18" s="55">
        <v>79</v>
      </c>
      <c r="H18" s="56" t="str">
        <f t="shared" si="4"/>
        <v>XXX100/79</v>
      </c>
      <c r="I18" s="102" t="s">
        <v>8</v>
      </c>
      <c r="J18" s="102" t="s">
        <v>8</v>
      </c>
      <c r="K18" s="103">
        <v>0.62152777777777779</v>
      </c>
      <c r="L18" s="104">
        <v>0.625</v>
      </c>
      <c r="M18" s="57" t="s">
        <v>31</v>
      </c>
      <c r="N18" s="104">
        <v>0.66666666666666663</v>
      </c>
      <c r="O18" s="57" t="s">
        <v>32</v>
      </c>
      <c r="P18" s="56" t="str">
        <f t="shared" si="5"/>
        <v>OK</v>
      </c>
      <c r="Q18" s="105">
        <f t="shared" si="6"/>
        <v>4.166666666666663E-2</v>
      </c>
      <c r="R18" s="105">
        <f t="shared" si="7"/>
        <v>3.4722222222222099E-3</v>
      </c>
      <c r="S18" s="105">
        <f t="shared" si="8"/>
        <v>4.513888888888884E-2</v>
      </c>
      <c r="T18" s="105">
        <f t="shared" si="10"/>
        <v>0</v>
      </c>
      <c r="U18" s="56">
        <v>52.9</v>
      </c>
      <c r="V18" s="56">
        <f>INDEX('Počty dní'!A:E,MATCH(E18,'Počty dní'!C:C,0),4)</f>
        <v>205</v>
      </c>
      <c r="W18" s="166">
        <f t="shared" si="9"/>
        <v>10844.5</v>
      </c>
      <c r="X18" s="21"/>
    </row>
    <row r="19" spans="1:48" x14ac:dyDescent="0.25">
      <c r="A19" s="140">
        <v>102</v>
      </c>
      <c r="B19" s="56">
        <v>1002</v>
      </c>
      <c r="C19" s="56" t="s">
        <v>2</v>
      </c>
      <c r="D19" s="128"/>
      <c r="E19" s="101" t="str">
        <f t="shared" si="3"/>
        <v>X</v>
      </c>
      <c r="F19" s="56" t="s">
        <v>153</v>
      </c>
      <c r="G19" s="55">
        <v>30</v>
      </c>
      <c r="H19" s="56" t="str">
        <f t="shared" si="4"/>
        <v>XXX100/30</v>
      </c>
      <c r="I19" s="102" t="s">
        <v>8</v>
      </c>
      <c r="J19" s="102" t="s">
        <v>8</v>
      </c>
      <c r="K19" s="103">
        <v>0.68055555555555547</v>
      </c>
      <c r="L19" s="104">
        <v>0.6875</v>
      </c>
      <c r="M19" s="57" t="s">
        <v>32</v>
      </c>
      <c r="N19" s="104">
        <v>0.76388888888888884</v>
      </c>
      <c r="O19" s="57" t="s">
        <v>33</v>
      </c>
      <c r="P19" s="56" t="str">
        <f t="shared" si="5"/>
        <v>OK</v>
      </c>
      <c r="Q19" s="105">
        <f t="shared" si="6"/>
        <v>7.638888888888884E-2</v>
      </c>
      <c r="R19" s="105">
        <f t="shared" si="7"/>
        <v>6.9444444444445308E-3</v>
      </c>
      <c r="S19" s="105">
        <f t="shared" si="8"/>
        <v>8.333333333333337E-2</v>
      </c>
      <c r="T19" s="105">
        <f t="shared" si="10"/>
        <v>1.388888888888884E-2</v>
      </c>
      <c r="U19" s="56">
        <v>88.6</v>
      </c>
      <c r="V19" s="56">
        <f>INDEX('Počty dní'!A:E,MATCH(E19,'Počty dní'!C:C,0),4)</f>
        <v>205</v>
      </c>
      <c r="W19" s="166">
        <f t="shared" si="9"/>
        <v>18163</v>
      </c>
      <c r="X19" s="21"/>
    </row>
    <row r="20" spans="1:48" x14ac:dyDescent="0.25">
      <c r="A20" s="140">
        <v>102</v>
      </c>
      <c r="B20" s="56">
        <v>1002</v>
      </c>
      <c r="C20" s="56" t="s">
        <v>2</v>
      </c>
      <c r="D20" s="130"/>
      <c r="E20" s="101" t="str">
        <f t="shared" si="3"/>
        <v>X</v>
      </c>
      <c r="F20" s="56" t="s">
        <v>153</v>
      </c>
      <c r="G20" s="55">
        <v>37</v>
      </c>
      <c r="H20" s="56" t="str">
        <f t="shared" si="4"/>
        <v>XXX100/37</v>
      </c>
      <c r="I20" s="102" t="s">
        <v>8</v>
      </c>
      <c r="J20" s="102" t="s">
        <v>8</v>
      </c>
      <c r="K20" s="103">
        <v>0.81597222222222221</v>
      </c>
      <c r="L20" s="104">
        <v>0.81944444444444453</v>
      </c>
      <c r="M20" s="57" t="s">
        <v>33</v>
      </c>
      <c r="N20" s="104">
        <v>0.89583333333333337</v>
      </c>
      <c r="O20" s="57" t="s">
        <v>32</v>
      </c>
      <c r="P20" s="56" t="str">
        <f t="shared" si="5"/>
        <v>OK</v>
      </c>
      <c r="Q20" s="105">
        <f t="shared" si="6"/>
        <v>7.638888888888884E-2</v>
      </c>
      <c r="R20" s="105">
        <f t="shared" si="7"/>
        <v>3.4722222222223209E-3</v>
      </c>
      <c r="S20" s="105">
        <f t="shared" si="8"/>
        <v>7.986111111111116E-2</v>
      </c>
      <c r="T20" s="105">
        <f t="shared" si="10"/>
        <v>5.208333333333337E-2</v>
      </c>
      <c r="U20" s="56">
        <v>88.6</v>
      </c>
      <c r="V20" s="56">
        <f>INDEX('Počty dní'!A:E,MATCH(E20,'Počty dní'!C:C,0),4)</f>
        <v>205</v>
      </c>
      <c r="W20" s="166">
        <f t="shared" si="9"/>
        <v>18163</v>
      </c>
      <c r="X20" s="21"/>
    </row>
    <row r="21" spans="1:48" ht="15.75" thickBot="1" x14ac:dyDescent="0.3">
      <c r="A21" s="141">
        <v>102</v>
      </c>
      <c r="B21" s="58">
        <v>1002</v>
      </c>
      <c r="C21" s="58" t="s">
        <v>2</v>
      </c>
      <c r="D21" s="167"/>
      <c r="E21" s="168" t="str">
        <f t="shared" si="3"/>
        <v>X</v>
      </c>
      <c r="F21" s="58" t="s">
        <v>153</v>
      </c>
      <c r="G21" s="169">
        <v>88</v>
      </c>
      <c r="H21" s="58" t="str">
        <f t="shared" si="4"/>
        <v>XXX100/88</v>
      </c>
      <c r="I21" s="106" t="s">
        <v>8</v>
      </c>
      <c r="J21" s="106" t="s">
        <v>8</v>
      </c>
      <c r="K21" s="107">
        <v>0.93402777777777779</v>
      </c>
      <c r="L21" s="108">
        <v>0.9375</v>
      </c>
      <c r="M21" s="59" t="s">
        <v>32</v>
      </c>
      <c r="N21" s="108">
        <v>0.97569444444444453</v>
      </c>
      <c r="O21" s="59" t="s">
        <v>31</v>
      </c>
      <c r="P21" s="232"/>
      <c r="Q21" s="170">
        <f t="shared" si="6"/>
        <v>3.8194444444444531E-2</v>
      </c>
      <c r="R21" s="170">
        <f t="shared" si="7"/>
        <v>3.4722222222222099E-3</v>
      </c>
      <c r="S21" s="170">
        <f t="shared" si="8"/>
        <v>4.1666666666666741E-2</v>
      </c>
      <c r="T21" s="170">
        <f t="shared" si="10"/>
        <v>3.819444444444442E-2</v>
      </c>
      <c r="U21" s="58">
        <v>52.7</v>
      </c>
      <c r="V21" s="58">
        <f>INDEX('Počty dní'!A:E,MATCH(E21,'Počty dní'!C:C,0),4)</f>
        <v>205</v>
      </c>
      <c r="W21" s="171">
        <f t="shared" si="9"/>
        <v>10803.5</v>
      </c>
      <c r="X21" s="21"/>
    </row>
    <row r="22" spans="1:48" ht="15.75" thickBot="1" x14ac:dyDescent="0.3">
      <c r="A22" s="172" t="str">
        <f ca="1">CONCATENATE(INDIRECT("R[-3]C[0]",FALSE),"celkem")</f>
        <v>102celkem</v>
      </c>
      <c r="B22" s="173"/>
      <c r="C22" s="173" t="str">
        <f ca="1">INDIRECT("R[-1]C[12]",FALSE)</f>
        <v>Velké Meziříčí,,Novosady</v>
      </c>
      <c r="D22" s="174"/>
      <c r="E22" s="173"/>
      <c r="F22" s="175"/>
      <c r="G22" s="173"/>
      <c r="H22" s="176"/>
      <c r="I22" s="177"/>
      <c r="J22" s="178" t="str">
        <f ca="1">INDIRECT("R[-3]C[0]",FALSE)</f>
        <v>V+</v>
      </c>
      <c r="K22" s="179"/>
      <c r="L22" s="180"/>
      <c r="M22" s="181"/>
      <c r="N22" s="180"/>
      <c r="O22" s="182"/>
      <c r="P22" s="173"/>
      <c r="Q22" s="183">
        <f>SUM(Q11:Q21)</f>
        <v>0.47569444444444442</v>
      </c>
      <c r="R22" s="183">
        <f>SUM(R11:R21)</f>
        <v>3.1250000000000167E-2</v>
      </c>
      <c r="S22" s="183">
        <f>SUM(S11:S21)</f>
        <v>0.50694444444444464</v>
      </c>
      <c r="T22" s="183">
        <f>SUM(T11:T21)</f>
        <v>0.28263888888888877</v>
      </c>
      <c r="U22" s="184">
        <f>SUM(U11:U21)</f>
        <v>584.30000000000007</v>
      </c>
      <c r="V22" s="185"/>
      <c r="W22" s="186">
        <f>SUM(W11:W21)</f>
        <v>119781.5</v>
      </c>
      <c r="X22" s="21"/>
    </row>
    <row r="23" spans="1:48" x14ac:dyDescent="0.25">
      <c r="K23" s="52"/>
      <c r="X23" s="21"/>
    </row>
    <row r="24" spans="1:48" ht="15.75" thickBot="1" x14ac:dyDescent="0.3">
      <c r="D24" s="131"/>
      <c r="E24" s="116"/>
      <c r="G24" s="62"/>
      <c r="K24" s="117"/>
      <c r="L24" s="118"/>
      <c r="M24" s="63"/>
      <c r="N24" s="118"/>
      <c r="O24" s="63"/>
      <c r="X24" s="21"/>
    </row>
    <row r="25" spans="1:48" x14ac:dyDescent="0.25">
      <c r="A25" s="138">
        <v>103</v>
      </c>
      <c r="B25" s="53">
        <v>1003</v>
      </c>
      <c r="C25" s="53" t="s">
        <v>2</v>
      </c>
      <c r="D25" s="159"/>
      <c r="E25" s="160" t="str">
        <f t="shared" ref="E25:E31" si="11">CONCATENATE(C25,D25)</f>
        <v>X</v>
      </c>
      <c r="F25" s="53" t="s">
        <v>153</v>
      </c>
      <c r="G25" s="161">
        <v>2</v>
      </c>
      <c r="H25" s="53" t="str">
        <f t="shared" ref="H25:H31" si="12">CONCATENATE(F25,"/",G25)</f>
        <v>XXX100/2</v>
      </c>
      <c r="I25" s="96" t="s">
        <v>8</v>
      </c>
      <c r="J25" s="96" t="s">
        <v>8</v>
      </c>
      <c r="K25" s="162">
        <v>0.18472222222222223</v>
      </c>
      <c r="L25" s="163">
        <v>0.18611111111111112</v>
      </c>
      <c r="M25" s="164" t="s">
        <v>29</v>
      </c>
      <c r="N25" s="163">
        <v>0.22222222222222221</v>
      </c>
      <c r="O25" s="164" t="s">
        <v>33</v>
      </c>
      <c r="P25" s="53" t="str">
        <f t="shared" ref="P25:P33" si="13">IF(M26=O25,"OK","POZOR")</f>
        <v>OK</v>
      </c>
      <c r="Q25" s="165">
        <f t="shared" ref="Q25:Q34" si="14">IF(ISNUMBER(G25),N25-L25,IF(F25="přejezd",N25-L25,0))</f>
        <v>3.6111111111111094E-2</v>
      </c>
      <c r="R25" s="165">
        <f t="shared" ref="R25:R34" si="15">IF(ISNUMBER(G25),L25-K25,0)</f>
        <v>1.388888888888884E-3</v>
      </c>
      <c r="S25" s="165">
        <f t="shared" ref="S25:S34" si="16">Q25+R25</f>
        <v>3.7499999999999978E-2</v>
      </c>
      <c r="T25" s="165"/>
      <c r="U25" s="53">
        <v>63.9</v>
      </c>
      <c r="V25" s="53">
        <f>INDEX('Počty dní'!A:E,MATCH(E25,'Počty dní'!C:C,0),4)</f>
        <v>205</v>
      </c>
      <c r="W25" s="98">
        <f t="shared" ref="W25:W34" si="17">V25*U25</f>
        <v>13099.5</v>
      </c>
      <c r="X25" s="21"/>
    </row>
    <row r="26" spans="1:48" x14ac:dyDescent="0.25">
      <c r="A26" s="140">
        <v>103</v>
      </c>
      <c r="B26" s="56">
        <v>1003</v>
      </c>
      <c r="C26" s="56" t="s">
        <v>2</v>
      </c>
      <c r="D26" s="128"/>
      <c r="E26" s="101" t="str">
        <f t="shared" si="11"/>
        <v>X</v>
      </c>
      <c r="F26" s="56" t="s">
        <v>153</v>
      </c>
      <c r="G26" s="55">
        <v>7</v>
      </c>
      <c r="H26" s="56" t="str">
        <f t="shared" si="12"/>
        <v>XXX100/7</v>
      </c>
      <c r="I26" s="102" t="s">
        <v>8</v>
      </c>
      <c r="J26" s="102" t="s">
        <v>8</v>
      </c>
      <c r="K26" s="103">
        <v>0.23263888888888887</v>
      </c>
      <c r="L26" s="104">
        <v>0.23611111111111113</v>
      </c>
      <c r="M26" s="57" t="s">
        <v>33</v>
      </c>
      <c r="N26" s="104">
        <v>0.3125</v>
      </c>
      <c r="O26" s="57" t="s">
        <v>32</v>
      </c>
      <c r="P26" s="56" t="str">
        <f t="shared" si="13"/>
        <v>OK</v>
      </c>
      <c r="Q26" s="105">
        <f t="shared" si="14"/>
        <v>7.6388888888888867E-2</v>
      </c>
      <c r="R26" s="105">
        <f t="shared" si="15"/>
        <v>3.4722222222222654E-3</v>
      </c>
      <c r="S26" s="105">
        <f t="shared" si="16"/>
        <v>7.9861111111111133E-2</v>
      </c>
      <c r="T26" s="105">
        <f t="shared" ref="T26:T34" si="18">K26-N25</f>
        <v>1.0416666666666657E-2</v>
      </c>
      <c r="U26" s="56">
        <v>88.6</v>
      </c>
      <c r="V26" s="56">
        <f>INDEX('Počty dní'!A:E,MATCH(E26,'Počty dní'!C:C,0),4)</f>
        <v>205</v>
      </c>
      <c r="W26" s="166">
        <f t="shared" si="17"/>
        <v>18163</v>
      </c>
      <c r="X26" s="21"/>
    </row>
    <row r="27" spans="1:48" x14ac:dyDescent="0.25">
      <c r="A27" s="140">
        <v>103</v>
      </c>
      <c r="B27" s="56">
        <v>1003</v>
      </c>
      <c r="C27" s="56" t="s">
        <v>2</v>
      </c>
      <c r="D27" s="128"/>
      <c r="E27" s="101" t="str">
        <f t="shared" si="11"/>
        <v>X</v>
      </c>
      <c r="F27" s="56" t="s">
        <v>153</v>
      </c>
      <c r="G27" s="55">
        <v>14</v>
      </c>
      <c r="H27" s="56" t="str">
        <f t="shared" si="12"/>
        <v>XXX100/14</v>
      </c>
      <c r="I27" s="102" t="s">
        <v>8</v>
      </c>
      <c r="J27" s="102" t="s">
        <v>8</v>
      </c>
      <c r="K27" s="103">
        <v>0.35069444444444442</v>
      </c>
      <c r="L27" s="104">
        <v>0.35416666666666702</v>
      </c>
      <c r="M27" s="57" t="s">
        <v>32</v>
      </c>
      <c r="N27" s="104">
        <v>0.43055555555555558</v>
      </c>
      <c r="O27" s="57" t="s">
        <v>33</v>
      </c>
      <c r="P27" s="56" t="str">
        <f t="shared" si="13"/>
        <v>OK</v>
      </c>
      <c r="Q27" s="105">
        <f t="shared" si="14"/>
        <v>7.6388888888888562E-2</v>
      </c>
      <c r="R27" s="105">
        <f t="shared" si="15"/>
        <v>3.4722222222225985E-3</v>
      </c>
      <c r="S27" s="105">
        <f t="shared" si="16"/>
        <v>7.986111111111116E-2</v>
      </c>
      <c r="T27" s="105">
        <f t="shared" si="18"/>
        <v>3.819444444444442E-2</v>
      </c>
      <c r="U27" s="56">
        <v>88.6</v>
      </c>
      <c r="V27" s="56">
        <f>INDEX('Počty dní'!A:E,MATCH(E27,'Počty dní'!C:C,0),4)</f>
        <v>205</v>
      </c>
      <c r="W27" s="166">
        <f t="shared" si="17"/>
        <v>18163</v>
      </c>
      <c r="X27" s="21"/>
    </row>
    <row r="28" spans="1:48" x14ac:dyDescent="0.25">
      <c r="A28" s="140">
        <v>103</v>
      </c>
      <c r="B28" s="56">
        <v>1003</v>
      </c>
      <c r="C28" s="56" t="s">
        <v>2</v>
      </c>
      <c r="D28" s="128"/>
      <c r="E28" s="101" t="str">
        <f t="shared" si="11"/>
        <v>X</v>
      </c>
      <c r="F28" s="56" t="s">
        <v>153</v>
      </c>
      <c r="G28" s="55">
        <v>21</v>
      </c>
      <c r="H28" s="56" t="str">
        <f t="shared" si="12"/>
        <v>XXX100/21</v>
      </c>
      <c r="I28" s="102" t="s">
        <v>8</v>
      </c>
      <c r="J28" s="102" t="s">
        <v>8</v>
      </c>
      <c r="K28" s="103">
        <v>0.4826388888888889</v>
      </c>
      <c r="L28" s="104">
        <v>0.48611111111111099</v>
      </c>
      <c r="M28" s="57" t="s">
        <v>33</v>
      </c>
      <c r="N28" s="104">
        <v>0.5625</v>
      </c>
      <c r="O28" s="57" t="s">
        <v>32</v>
      </c>
      <c r="P28" s="56" t="str">
        <f t="shared" si="13"/>
        <v>OK</v>
      </c>
      <c r="Q28" s="105">
        <f t="shared" si="14"/>
        <v>7.6388888888889006E-2</v>
      </c>
      <c r="R28" s="105">
        <f t="shared" si="15"/>
        <v>3.4722222222220989E-3</v>
      </c>
      <c r="S28" s="105">
        <f t="shared" si="16"/>
        <v>7.9861111111111105E-2</v>
      </c>
      <c r="T28" s="105">
        <f t="shared" si="18"/>
        <v>5.2083333333333315E-2</v>
      </c>
      <c r="U28" s="56">
        <v>88.6</v>
      </c>
      <c r="V28" s="56">
        <f>INDEX('Počty dní'!A:E,MATCH(E28,'Počty dní'!C:C,0),4)</f>
        <v>205</v>
      </c>
      <c r="W28" s="166">
        <f t="shared" si="17"/>
        <v>18163</v>
      </c>
      <c r="X28" s="21"/>
    </row>
    <row r="29" spans="1:48" x14ac:dyDescent="0.25">
      <c r="A29" s="140">
        <v>103</v>
      </c>
      <c r="B29" s="56">
        <v>1003</v>
      </c>
      <c r="C29" s="56" t="s">
        <v>2</v>
      </c>
      <c r="D29" s="130"/>
      <c r="E29" s="101" t="str">
        <f t="shared" si="11"/>
        <v>X</v>
      </c>
      <c r="F29" s="56" t="s">
        <v>153</v>
      </c>
      <c r="G29" s="55">
        <v>76</v>
      </c>
      <c r="H29" s="56" t="str">
        <f t="shared" si="12"/>
        <v>XXX100/76</v>
      </c>
      <c r="I29" s="102" t="s">
        <v>8</v>
      </c>
      <c r="J29" s="102" t="s">
        <v>8</v>
      </c>
      <c r="K29" s="103">
        <v>0.57638888888888895</v>
      </c>
      <c r="L29" s="104">
        <v>0.58333333333333337</v>
      </c>
      <c r="M29" s="57" t="s">
        <v>32</v>
      </c>
      <c r="N29" s="104">
        <v>0.63750000000000007</v>
      </c>
      <c r="O29" s="57" t="s">
        <v>35</v>
      </c>
      <c r="P29" s="56" t="str">
        <f t="shared" si="13"/>
        <v>OK</v>
      </c>
      <c r="Q29" s="105">
        <f t="shared" si="14"/>
        <v>5.4166666666666696E-2</v>
      </c>
      <c r="R29" s="105">
        <f t="shared" si="15"/>
        <v>6.9444444444444198E-3</v>
      </c>
      <c r="S29" s="105">
        <f t="shared" si="16"/>
        <v>6.1111111111111116E-2</v>
      </c>
      <c r="T29" s="105">
        <f t="shared" si="18"/>
        <v>1.3888888888888951E-2</v>
      </c>
      <c r="U29" s="56">
        <v>63.6</v>
      </c>
      <c r="V29" s="56">
        <f>INDEX('Počty dní'!A:E,MATCH(E29,'Počty dní'!C:C,0),4)</f>
        <v>205</v>
      </c>
      <c r="W29" s="166">
        <f t="shared" si="17"/>
        <v>13038</v>
      </c>
      <c r="X29" s="21"/>
    </row>
    <row r="30" spans="1:48" x14ac:dyDescent="0.25">
      <c r="A30" s="140">
        <v>103</v>
      </c>
      <c r="B30" s="56">
        <v>1003</v>
      </c>
      <c r="C30" s="56" t="s">
        <v>2</v>
      </c>
      <c r="D30" s="130"/>
      <c r="E30" s="101" t="str">
        <f t="shared" si="11"/>
        <v>X</v>
      </c>
      <c r="F30" s="56" t="s">
        <v>153</v>
      </c>
      <c r="G30" s="55">
        <v>81</v>
      </c>
      <c r="H30" s="56" t="str">
        <f t="shared" si="12"/>
        <v>XXX100/81</v>
      </c>
      <c r="I30" s="102" t="s">
        <v>8</v>
      </c>
      <c r="J30" s="102" t="s">
        <v>8</v>
      </c>
      <c r="K30" s="103">
        <v>0.65416666666666667</v>
      </c>
      <c r="L30" s="104">
        <v>0.65555555555555556</v>
      </c>
      <c r="M30" s="57" t="s">
        <v>35</v>
      </c>
      <c r="N30" s="104">
        <v>0.70833333333333337</v>
      </c>
      <c r="O30" s="57" t="s">
        <v>32</v>
      </c>
      <c r="P30" s="56" t="str">
        <f t="shared" si="13"/>
        <v>OK</v>
      </c>
      <c r="Q30" s="105">
        <f t="shared" si="14"/>
        <v>5.2777777777777812E-2</v>
      </c>
      <c r="R30" s="105">
        <f t="shared" si="15"/>
        <v>1.388888888888884E-3</v>
      </c>
      <c r="S30" s="105">
        <f t="shared" si="16"/>
        <v>5.4166666666666696E-2</v>
      </c>
      <c r="T30" s="105">
        <f t="shared" si="18"/>
        <v>1.6666666666666607E-2</v>
      </c>
      <c r="U30" s="56">
        <v>63.6</v>
      </c>
      <c r="V30" s="56">
        <f>INDEX('Počty dní'!A:E,MATCH(E30,'Počty dní'!C:C,0),4)</f>
        <v>205</v>
      </c>
      <c r="W30" s="166">
        <f t="shared" si="17"/>
        <v>13038</v>
      </c>
      <c r="X30" s="21"/>
    </row>
    <row r="31" spans="1:48" x14ac:dyDescent="0.25">
      <c r="A31" s="140">
        <v>103</v>
      </c>
      <c r="B31" s="56">
        <v>1003</v>
      </c>
      <c r="C31" s="56" t="s">
        <v>2</v>
      </c>
      <c r="D31" s="128"/>
      <c r="E31" s="101" t="str">
        <f t="shared" si="11"/>
        <v>X</v>
      </c>
      <c r="F31" s="56" t="s">
        <v>153</v>
      </c>
      <c r="G31" s="55">
        <v>32</v>
      </c>
      <c r="H31" s="56" t="str">
        <f t="shared" si="12"/>
        <v>XXX100/32</v>
      </c>
      <c r="I31" s="102" t="s">
        <v>8</v>
      </c>
      <c r="J31" s="102" t="s">
        <v>8</v>
      </c>
      <c r="K31" s="103">
        <v>0.72222222222222221</v>
      </c>
      <c r="L31" s="104">
        <v>0.72916666666666663</v>
      </c>
      <c r="M31" s="57" t="s">
        <v>32</v>
      </c>
      <c r="N31" s="104">
        <v>0.80555555555555547</v>
      </c>
      <c r="O31" s="57" t="s">
        <v>33</v>
      </c>
      <c r="P31" s="56" t="str">
        <f t="shared" si="13"/>
        <v>OK</v>
      </c>
      <c r="Q31" s="105">
        <f t="shared" si="14"/>
        <v>7.638888888888884E-2</v>
      </c>
      <c r="R31" s="105">
        <f t="shared" si="15"/>
        <v>6.9444444444444198E-3</v>
      </c>
      <c r="S31" s="105">
        <f t="shared" si="16"/>
        <v>8.3333333333333259E-2</v>
      </c>
      <c r="T31" s="105">
        <f t="shared" si="18"/>
        <v>1.388888888888884E-2</v>
      </c>
      <c r="U31" s="56">
        <v>88.6</v>
      </c>
      <c r="V31" s="56">
        <f>INDEX('Počty dní'!A:E,MATCH(E31,'Počty dní'!C:C,0),4)</f>
        <v>205</v>
      </c>
      <c r="W31" s="166">
        <f t="shared" si="17"/>
        <v>18163</v>
      </c>
      <c r="X31" s="21"/>
    </row>
    <row r="32" spans="1:48" x14ac:dyDescent="0.25">
      <c r="A32" s="140">
        <v>103</v>
      </c>
      <c r="B32" s="56">
        <v>1003</v>
      </c>
      <c r="C32" s="56" t="s">
        <v>2</v>
      </c>
      <c r="D32" s="128"/>
      <c r="E32" s="101" t="str">
        <f t="shared" ref="E32" si="19">CONCATENATE(C32,D32)</f>
        <v>X</v>
      </c>
      <c r="F32" s="56" t="s">
        <v>153</v>
      </c>
      <c r="G32" s="55">
        <v>39</v>
      </c>
      <c r="H32" s="56" t="str">
        <f t="shared" ref="H32" si="20">CONCATENATE(F32,"/",G32)</f>
        <v>XXX100/39</v>
      </c>
      <c r="I32" s="102" t="s">
        <v>8</v>
      </c>
      <c r="J32" s="102" t="s">
        <v>8</v>
      </c>
      <c r="K32" s="103">
        <v>0.85763888888888884</v>
      </c>
      <c r="L32" s="104">
        <v>0.86111111111111116</v>
      </c>
      <c r="M32" s="57" t="s">
        <v>33</v>
      </c>
      <c r="N32" s="104">
        <v>0.89583333333333337</v>
      </c>
      <c r="O32" s="57" t="s">
        <v>29</v>
      </c>
      <c r="P32" s="56" t="str">
        <f t="shared" si="13"/>
        <v>OK</v>
      </c>
      <c r="Q32" s="105">
        <f t="shared" si="14"/>
        <v>3.472222222222221E-2</v>
      </c>
      <c r="R32" s="105">
        <f t="shared" si="15"/>
        <v>3.4722222222223209E-3</v>
      </c>
      <c r="S32" s="105">
        <f t="shared" si="16"/>
        <v>3.8194444444444531E-2</v>
      </c>
      <c r="T32" s="105">
        <f t="shared" si="18"/>
        <v>5.208333333333337E-2</v>
      </c>
      <c r="U32" s="56">
        <v>36.9</v>
      </c>
      <c r="V32" s="56">
        <f>INDEX('Počty dní'!A:E,MATCH(E32,'Počty dní'!C:C,0),4)</f>
        <v>205</v>
      </c>
      <c r="W32" s="166">
        <f t="shared" si="17"/>
        <v>7564.5</v>
      </c>
      <c r="X32" s="21"/>
    </row>
    <row r="33" spans="1:24" x14ac:dyDescent="0.25">
      <c r="A33" s="140">
        <v>103</v>
      </c>
      <c r="B33" s="56">
        <v>1003</v>
      </c>
      <c r="C33" s="56" t="s">
        <v>2</v>
      </c>
      <c r="D33" s="128"/>
      <c r="E33" s="101" t="str">
        <f>CONCATENATE(C33,D33)</f>
        <v>X</v>
      </c>
      <c r="F33" s="56" t="s">
        <v>124</v>
      </c>
      <c r="G33" s="64">
        <v>25</v>
      </c>
      <c r="H33" s="56" t="str">
        <f>CONCATENATE(F33,"/",G33)</f>
        <v>XXX102/25</v>
      </c>
      <c r="I33" s="56" t="s">
        <v>5</v>
      </c>
      <c r="J33" s="102" t="s">
        <v>8</v>
      </c>
      <c r="K33" s="103">
        <v>0.8979166666666667</v>
      </c>
      <c r="L33" s="104">
        <v>0.89930555555555547</v>
      </c>
      <c r="M33" s="57" t="s">
        <v>29</v>
      </c>
      <c r="N33" s="104">
        <v>0.90555555555555556</v>
      </c>
      <c r="O33" s="57" t="s">
        <v>51</v>
      </c>
      <c r="P33" s="56" t="str">
        <f t="shared" si="13"/>
        <v>OK</v>
      </c>
      <c r="Q33" s="105">
        <f t="shared" si="14"/>
        <v>6.2500000000000888E-3</v>
      </c>
      <c r="R33" s="105">
        <f t="shared" si="15"/>
        <v>1.3888888888887729E-3</v>
      </c>
      <c r="S33" s="105">
        <f t="shared" si="16"/>
        <v>7.6388888888888618E-3</v>
      </c>
      <c r="T33" s="105">
        <f t="shared" si="18"/>
        <v>2.0833333333333259E-3</v>
      </c>
      <c r="U33" s="56">
        <v>3.4</v>
      </c>
      <c r="V33" s="56">
        <f>INDEX('Počty dní'!A:E,MATCH(E33,'Počty dní'!C:C,0),4)</f>
        <v>205</v>
      </c>
      <c r="W33" s="166">
        <f t="shared" si="17"/>
        <v>697</v>
      </c>
      <c r="X33" s="21"/>
    </row>
    <row r="34" spans="1:24" ht="15.75" thickBot="1" x14ac:dyDescent="0.3">
      <c r="A34" s="141">
        <v>103</v>
      </c>
      <c r="B34" s="58">
        <v>1003</v>
      </c>
      <c r="C34" s="58" t="s">
        <v>2</v>
      </c>
      <c r="D34" s="167"/>
      <c r="E34" s="168" t="str">
        <f>CONCATENATE(C34,D34)</f>
        <v>X</v>
      </c>
      <c r="F34" s="58" t="s">
        <v>124</v>
      </c>
      <c r="G34" s="187">
        <v>26</v>
      </c>
      <c r="H34" s="58" t="str">
        <f>CONCATENATE(F34,"/",G34)</f>
        <v>XXX102/26</v>
      </c>
      <c r="I34" s="58" t="s">
        <v>5</v>
      </c>
      <c r="J34" s="106" t="s">
        <v>8</v>
      </c>
      <c r="K34" s="107">
        <v>0.92361111111111116</v>
      </c>
      <c r="L34" s="108">
        <v>0.9243055555555556</v>
      </c>
      <c r="M34" s="59" t="s">
        <v>51</v>
      </c>
      <c r="N34" s="108">
        <v>0.93055555555555547</v>
      </c>
      <c r="O34" s="59" t="s">
        <v>29</v>
      </c>
      <c r="P34" s="232"/>
      <c r="Q34" s="170">
        <f t="shared" si="14"/>
        <v>6.2499999999998668E-3</v>
      </c>
      <c r="R34" s="170">
        <f t="shared" si="15"/>
        <v>6.9444444444444198E-4</v>
      </c>
      <c r="S34" s="170">
        <f t="shared" si="16"/>
        <v>6.9444444444443088E-3</v>
      </c>
      <c r="T34" s="170">
        <f t="shared" si="18"/>
        <v>1.8055555555555602E-2</v>
      </c>
      <c r="U34" s="58">
        <v>3.4</v>
      </c>
      <c r="V34" s="58">
        <f>INDEX('Počty dní'!A:E,MATCH(E34,'Počty dní'!C:C,0),4)</f>
        <v>205</v>
      </c>
      <c r="W34" s="171">
        <f t="shared" si="17"/>
        <v>697</v>
      </c>
      <c r="X34" s="21"/>
    </row>
    <row r="35" spans="1:24" ht="15.75" thickBot="1" x14ac:dyDescent="0.3">
      <c r="A35" s="172" t="str">
        <f ca="1">CONCATENATE(INDIRECT("R[-3]C[0]",FALSE),"celkem")</f>
        <v>103celkem</v>
      </c>
      <c r="B35" s="173"/>
      <c r="C35" s="173" t="str">
        <f ca="1">INDIRECT("R[-1]C[12]",FALSE)</f>
        <v>Velké Meziříčí,,aut.nádr.</v>
      </c>
      <c r="D35" s="174"/>
      <c r="E35" s="173"/>
      <c r="F35" s="175"/>
      <c r="G35" s="173"/>
      <c r="H35" s="176"/>
      <c r="I35" s="177"/>
      <c r="J35" s="178" t="str">
        <f ca="1">INDIRECT("R[-3]C[0]",FALSE)</f>
        <v>V+</v>
      </c>
      <c r="K35" s="179"/>
      <c r="L35" s="180"/>
      <c r="M35" s="181"/>
      <c r="N35" s="180"/>
      <c r="O35" s="182"/>
      <c r="P35" s="173"/>
      <c r="Q35" s="183">
        <f>SUM(Q25:Q34)</f>
        <v>0.49583333333333302</v>
      </c>
      <c r="R35" s="183">
        <f>SUM(R25:R34)</f>
        <v>3.2638888888889106E-2</v>
      </c>
      <c r="S35" s="183">
        <f>SUM(S25:S34)</f>
        <v>0.52847222222222212</v>
      </c>
      <c r="T35" s="183">
        <f>SUM(T25:T34)</f>
        <v>0.21736111111111109</v>
      </c>
      <c r="U35" s="184">
        <f>SUM(U25:U34)</f>
        <v>589.19999999999993</v>
      </c>
      <c r="V35" s="185"/>
      <c r="W35" s="186">
        <f>SUM(W25:W34)</f>
        <v>120786</v>
      </c>
      <c r="X35" s="21"/>
    </row>
    <row r="36" spans="1:24" x14ac:dyDescent="0.25">
      <c r="D36" s="129"/>
      <c r="E36" s="116"/>
      <c r="G36" s="62"/>
      <c r="K36" s="117"/>
      <c r="L36" s="118"/>
      <c r="M36" s="63"/>
      <c r="N36" s="118"/>
      <c r="O36" s="63"/>
      <c r="X36" s="21"/>
    </row>
    <row r="37" spans="1:24" ht="15.75" thickBot="1" x14ac:dyDescent="0.3">
      <c r="D37" s="129"/>
      <c r="E37" s="116"/>
      <c r="G37" s="62"/>
      <c r="K37" s="117"/>
      <c r="L37" s="118"/>
      <c r="M37" s="65"/>
      <c r="N37" s="118"/>
      <c r="O37" s="63"/>
      <c r="X37" s="21"/>
    </row>
    <row r="38" spans="1:24" x14ac:dyDescent="0.25">
      <c r="A38" s="138">
        <v>104</v>
      </c>
      <c r="B38" s="53">
        <v>1004</v>
      </c>
      <c r="C38" s="53" t="s">
        <v>2</v>
      </c>
      <c r="D38" s="159"/>
      <c r="E38" s="160" t="str">
        <f t="shared" ref="E38:E39" si="21">CONCATENATE(C38,D38)</f>
        <v>X</v>
      </c>
      <c r="F38" s="53" t="s">
        <v>153</v>
      </c>
      <c r="G38" s="161">
        <v>50</v>
      </c>
      <c r="H38" s="53" t="str">
        <f t="shared" ref="H38:H39" si="22">CONCATENATE(F38,"/",G38)</f>
        <v>XXX100/50</v>
      </c>
      <c r="I38" s="96" t="s">
        <v>8</v>
      </c>
      <c r="J38" s="96" t="s">
        <v>8</v>
      </c>
      <c r="K38" s="162">
        <v>0.24097222222222223</v>
      </c>
      <c r="L38" s="163">
        <v>0.24305555555555555</v>
      </c>
      <c r="M38" s="164" t="s">
        <v>29</v>
      </c>
      <c r="N38" s="163">
        <v>0.27083333333333331</v>
      </c>
      <c r="O38" s="164" t="s">
        <v>33</v>
      </c>
      <c r="P38" s="53" t="str">
        <f t="shared" ref="P38:P42" si="23">IF(M39=O38,"OK","POZOR")</f>
        <v>OK</v>
      </c>
      <c r="Q38" s="165">
        <f t="shared" ref="Q38:Q43" si="24">IF(ISNUMBER(G38),N38-L38,IF(F38="přejezd",N38-L38,0))</f>
        <v>2.7777777777777762E-2</v>
      </c>
      <c r="R38" s="165">
        <f t="shared" ref="R38:R43" si="25">IF(ISNUMBER(G38),L38-K38,0)</f>
        <v>2.0833333333333259E-3</v>
      </c>
      <c r="S38" s="165">
        <f t="shared" ref="S38:S43" si="26">Q38+R38</f>
        <v>2.9861111111111088E-2</v>
      </c>
      <c r="T38" s="165"/>
      <c r="U38" s="53">
        <v>36.9</v>
      </c>
      <c r="V38" s="53">
        <f>INDEX('Počty dní'!A:E,MATCH(E38,'Počty dní'!C:C,0),4)</f>
        <v>205</v>
      </c>
      <c r="W38" s="98">
        <f t="shared" ref="W38:W43" si="27">V38*U38</f>
        <v>7564.5</v>
      </c>
      <c r="X38" s="21"/>
    </row>
    <row r="39" spans="1:24" x14ac:dyDescent="0.25">
      <c r="A39" s="140">
        <v>104</v>
      </c>
      <c r="B39" s="56">
        <v>1004</v>
      </c>
      <c r="C39" s="56" t="s">
        <v>2</v>
      </c>
      <c r="D39" s="132"/>
      <c r="E39" s="101" t="str">
        <f t="shared" si="21"/>
        <v>X</v>
      </c>
      <c r="F39" s="56" t="s">
        <v>153</v>
      </c>
      <c r="G39" s="55">
        <v>11</v>
      </c>
      <c r="H39" s="56" t="str">
        <f t="shared" si="22"/>
        <v>XXX100/11</v>
      </c>
      <c r="I39" s="102" t="s">
        <v>8</v>
      </c>
      <c r="J39" s="102" t="s">
        <v>8</v>
      </c>
      <c r="K39" s="103">
        <v>0.27291666666666664</v>
      </c>
      <c r="L39" s="104">
        <v>0.27777777777777779</v>
      </c>
      <c r="M39" s="57" t="s">
        <v>33</v>
      </c>
      <c r="N39" s="104">
        <v>0.35416666666666669</v>
      </c>
      <c r="O39" s="57" t="s">
        <v>32</v>
      </c>
      <c r="P39" s="56" t="str">
        <f t="shared" si="23"/>
        <v>OK</v>
      </c>
      <c r="Q39" s="105">
        <f t="shared" si="24"/>
        <v>7.6388888888888895E-2</v>
      </c>
      <c r="R39" s="105">
        <f t="shared" si="25"/>
        <v>4.8611111111111494E-3</v>
      </c>
      <c r="S39" s="105">
        <f t="shared" si="26"/>
        <v>8.1250000000000044E-2</v>
      </c>
      <c r="T39" s="105">
        <f t="shared" ref="T39:T43" si="28">K39-N38</f>
        <v>2.0833333333333259E-3</v>
      </c>
      <c r="U39" s="56">
        <v>88.6</v>
      </c>
      <c r="V39" s="56">
        <f>INDEX('Počty dní'!A:E,MATCH(E39,'Počty dní'!C:C,0),4)</f>
        <v>205</v>
      </c>
      <c r="W39" s="166">
        <f t="shared" si="27"/>
        <v>18163</v>
      </c>
      <c r="X39" s="21"/>
    </row>
    <row r="40" spans="1:24" x14ac:dyDescent="0.25">
      <c r="A40" s="140">
        <v>104</v>
      </c>
      <c r="B40" s="56">
        <v>1004</v>
      </c>
      <c r="C40" s="56" t="s">
        <v>2</v>
      </c>
      <c r="D40" s="128"/>
      <c r="E40" s="101" t="str">
        <f>CONCATENATE(C40,D40)</f>
        <v>X</v>
      </c>
      <c r="F40" s="56" t="s">
        <v>153</v>
      </c>
      <c r="G40" s="55">
        <v>18</v>
      </c>
      <c r="H40" s="56" t="str">
        <f>CONCATENATE(F40,"/",G40)</f>
        <v>XXX100/18</v>
      </c>
      <c r="I40" s="102" t="s">
        <v>8</v>
      </c>
      <c r="J40" s="102" t="s">
        <v>8</v>
      </c>
      <c r="K40" s="103">
        <v>0.43402777777777773</v>
      </c>
      <c r="L40" s="104">
        <v>0.4375</v>
      </c>
      <c r="M40" s="57" t="s">
        <v>32</v>
      </c>
      <c r="N40" s="104">
        <v>0.51388888888888895</v>
      </c>
      <c r="O40" s="57" t="s">
        <v>33</v>
      </c>
      <c r="P40" s="56" t="str">
        <f t="shared" si="23"/>
        <v>OK</v>
      </c>
      <c r="Q40" s="105">
        <f t="shared" si="24"/>
        <v>7.6388888888888951E-2</v>
      </c>
      <c r="R40" s="105">
        <f t="shared" si="25"/>
        <v>3.4722222222222654E-3</v>
      </c>
      <c r="S40" s="105">
        <f t="shared" si="26"/>
        <v>7.9861111111111216E-2</v>
      </c>
      <c r="T40" s="105">
        <f t="shared" si="28"/>
        <v>7.9861111111111049E-2</v>
      </c>
      <c r="U40" s="56">
        <v>88.6</v>
      </c>
      <c r="V40" s="56">
        <f>INDEX('Počty dní'!A:E,MATCH(E40,'Počty dní'!C:C,0),4)</f>
        <v>205</v>
      </c>
      <c r="W40" s="166">
        <f t="shared" si="27"/>
        <v>18163</v>
      </c>
      <c r="X40" s="21"/>
    </row>
    <row r="41" spans="1:24" x14ac:dyDescent="0.25">
      <c r="A41" s="140">
        <v>104</v>
      </c>
      <c r="B41" s="56">
        <v>1004</v>
      </c>
      <c r="C41" s="56" t="s">
        <v>2</v>
      </c>
      <c r="D41" s="128"/>
      <c r="E41" s="101" t="str">
        <f>CONCATENATE(C41,D41)</f>
        <v>X</v>
      </c>
      <c r="F41" s="56" t="s">
        <v>153</v>
      </c>
      <c r="G41" s="55">
        <v>25</v>
      </c>
      <c r="H41" s="56" t="str">
        <f>CONCATENATE(F41,"/",G41)</f>
        <v>XXX100/25</v>
      </c>
      <c r="I41" s="102" t="s">
        <v>8</v>
      </c>
      <c r="J41" s="102" t="s">
        <v>8</v>
      </c>
      <c r="K41" s="103">
        <v>0.56458333333333333</v>
      </c>
      <c r="L41" s="104">
        <v>0.56944444444444442</v>
      </c>
      <c r="M41" s="57" t="s">
        <v>33</v>
      </c>
      <c r="N41" s="104">
        <v>0.64583333333333337</v>
      </c>
      <c r="O41" s="57" t="s">
        <v>32</v>
      </c>
      <c r="P41" s="56" t="str">
        <f t="shared" si="23"/>
        <v>OK</v>
      </c>
      <c r="Q41" s="105">
        <f t="shared" si="24"/>
        <v>7.6388888888888951E-2</v>
      </c>
      <c r="R41" s="105">
        <f t="shared" si="25"/>
        <v>4.8611111111110938E-3</v>
      </c>
      <c r="S41" s="105">
        <f t="shared" si="26"/>
        <v>8.1250000000000044E-2</v>
      </c>
      <c r="T41" s="105">
        <f t="shared" si="28"/>
        <v>5.0694444444444375E-2</v>
      </c>
      <c r="U41" s="56">
        <v>88.6</v>
      </c>
      <c r="V41" s="56">
        <f>INDEX('Počty dní'!A:E,MATCH(E41,'Počty dní'!C:C,0),4)</f>
        <v>205</v>
      </c>
      <c r="W41" s="166">
        <f t="shared" si="27"/>
        <v>18163</v>
      </c>
      <c r="X41" s="21"/>
    </row>
    <row r="42" spans="1:24" x14ac:dyDescent="0.25">
      <c r="A42" s="140">
        <v>104</v>
      </c>
      <c r="B42" s="56">
        <v>1004</v>
      </c>
      <c r="C42" s="56" t="s">
        <v>2</v>
      </c>
      <c r="D42" s="128"/>
      <c r="E42" s="101" t="str">
        <f>CONCATENATE(C42,D42)</f>
        <v>X</v>
      </c>
      <c r="F42" s="56" t="s">
        <v>153</v>
      </c>
      <c r="G42" s="55">
        <v>62</v>
      </c>
      <c r="H42" s="56" t="str">
        <f>CONCATENATE(F42,"/",G42)</f>
        <v>XXX100/62</v>
      </c>
      <c r="I42" s="102" t="s">
        <v>8</v>
      </c>
      <c r="J42" s="102" t="s">
        <v>8</v>
      </c>
      <c r="K42" s="103">
        <v>0.66319444444444442</v>
      </c>
      <c r="L42" s="104">
        <v>0.67013888888888884</v>
      </c>
      <c r="M42" s="57" t="s">
        <v>32</v>
      </c>
      <c r="N42" s="104">
        <v>0.72916666666666663</v>
      </c>
      <c r="O42" s="57" t="s">
        <v>33</v>
      </c>
      <c r="P42" s="56" t="str">
        <f t="shared" si="23"/>
        <v>OK</v>
      </c>
      <c r="Q42" s="105">
        <f t="shared" si="24"/>
        <v>5.902777777777779E-2</v>
      </c>
      <c r="R42" s="105">
        <f t="shared" si="25"/>
        <v>6.9444444444444198E-3</v>
      </c>
      <c r="S42" s="105">
        <f t="shared" si="26"/>
        <v>6.597222222222221E-2</v>
      </c>
      <c r="T42" s="105">
        <f t="shared" si="28"/>
        <v>1.7361111111111049E-2</v>
      </c>
      <c r="U42" s="56">
        <v>88.4</v>
      </c>
      <c r="V42" s="56">
        <f>INDEX('Počty dní'!A:E,MATCH(E42,'Počty dní'!C:C,0),4)</f>
        <v>205</v>
      </c>
      <c r="W42" s="166">
        <f t="shared" si="27"/>
        <v>18122</v>
      </c>
      <c r="X42" s="21"/>
    </row>
    <row r="43" spans="1:24" ht="15.75" thickBot="1" x14ac:dyDescent="0.3">
      <c r="A43" s="141">
        <v>104</v>
      </c>
      <c r="B43" s="58">
        <v>1004</v>
      </c>
      <c r="C43" s="58" t="s">
        <v>2</v>
      </c>
      <c r="D43" s="167"/>
      <c r="E43" s="168" t="str">
        <f>CONCATENATE(C43,D43)</f>
        <v>X</v>
      </c>
      <c r="F43" s="58" t="s">
        <v>153</v>
      </c>
      <c r="G43" s="169">
        <v>35</v>
      </c>
      <c r="H43" s="58" t="str">
        <f>CONCATENATE(F43,"/",G43)</f>
        <v>XXX100/35</v>
      </c>
      <c r="I43" s="106" t="s">
        <v>8</v>
      </c>
      <c r="J43" s="106" t="s">
        <v>8</v>
      </c>
      <c r="K43" s="107">
        <v>0.77430555555555547</v>
      </c>
      <c r="L43" s="108">
        <v>0.77777777777777779</v>
      </c>
      <c r="M43" s="59" t="s">
        <v>33</v>
      </c>
      <c r="N43" s="108">
        <v>0.8125</v>
      </c>
      <c r="O43" s="59" t="s">
        <v>29</v>
      </c>
      <c r="P43" s="232"/>
      <c r="Q43" s="170">
        <f t="shared" si="24"/>
        <v>3.472222222222221E-2</v>
      </c>
      <c r="R43" s="170">
        <f t="shared" si="25"/>
        <v>3.4722222222223209E-3</v>
      </c>
      <c r="S43" s="170">
        <f t="shared" si="26"/>
        <v>3.8194444444444531E-2</v>
      </c>
      <c r="T43" s="170">
        <f t="shared" si="28"/>
        <v>4.513888888888884E-2</v>
      </c>
      <c r="U43" s="58">
        <v>36.9</v>
      </c>
      <c r="V43" s="58">
        <f>INDEX('Počty dní'!A:E,MATCH(E43,'Počty dní'!C:C,0),4)</f>
        <v>205</v>
      </c>
      <c r="W43" s="171">
        <f t="shared" si="27"/>
        <v>7564.5</v>
      </c>
      <c r="X43" s="21"/>
    </row>
    <row r="44" spans="1:24" ht="15.75" thickBot="1" x14ac:dyDescent="0.3">
      <c r="A44" s="172" t="str">
        <f ca="1">CONCATENATE(INDIRECT("R[-3]C[0]",FALSE),"celkem")</f>
        <v>104celkem</v>
      </c>
      <c r="B44" s="173"/>
      <c r="C44" s="173" t="str">
        <f ca="1">INDIRECT("R[-1]C[12]",FALSE)</f>
        <v>Velké Meziříčí,,aut.nádr.</v>
      </c>
      <c r="D44" s="174"/>
      <c r="E44" s="173"/>
      <c r="F44" s="175"/>
      <c r="G44" s="173"/>
      <c r="H44" s="176"/>
      <c r="I44" s="177"/>
      <c r="J44" s="178" t="str">
        <f ca="1">INDIRECT("R[-3]C[0]",FALSE)</f>
        <v>V+</v>
      </c>
      <c r="K44" s="179"/>
      <c r="L44" s="180"/>
      <c r="M44" s="181"/>
      <c r="N44" s="180"/>
      <c r="O44" s="182"/>
      <c r="P44" s="173"/>
      <c r="Q44" s="183">
        <f>SUM(Q38:Q43)</f>
        <v>0.35069444444444453</v>
      </c>
      <c r="R44" s="183">
        <f>SUM(R38:R43)</f>
        <v>2.5694444444444575E-2</v>
      </c>
      <c r="S44" s="183">
        <f>SUM(S38:S43)</f>
        <v>0.37638888888888911</v>
      </c>
      <c r="T44" s="183">
        <f>SUM(T38:T43)</f>
        <v>0.19513888888888864</v>
      </c>
      <c r="U44" s="184">
        <f>SUM(U38:U43)</f>
        <v>428</v>
      </c>
      <c r="V44" s="185"/>
      <c r="W44" s="186">
        <f>SUM(W38:W43)</f>
        <v>87740</v>
      </c>
      <c r="X44" s="21"/>
    </row>
    <row r="45" spans="1:24" x14ac:dyDescent="0.25">
      <c r="D45" s="131"/>
      <c r="E45" s="116"/>
      <c r="G45" s="62"/>
      <c r="K45" s="117"/>
      <c r="L45" s="118"/>
      <c r="M45" s="63"/>
      <c r="N45" s="118"/>
      <c r="O45" s="63"/>
      <c r="X45" s="21"/>
    </row>
    <row r="46" spans="1:24" ht="15.75" thickBot="1" x14ac:dyDescent="0.3">
      <c r="E46" s="116"/>
      <c r="K46" s="117"/>
      <c r="L46" s="118"/>
      <c r="M46" s="120"/>
      <c r="N46" s="118"/>
      <c r="O46" s="120"/>
      <c r="X46" s="21"/>
    </row>
    <row r="47" spans="1:24" x14ac:dyDescent="0.25">
      <c r="A47" s="138">
        <v>105</v>
      </c>
      <c r="B47" s="53">
        <v>1005</v>
      </c>
      <c r="C47" s="53" t="s">
        <v>2</v>
      </c>
      <c r="D47" s="96"/>
      <c r="E47" s="160" t="str">
        <f>CONCATENATE(C47,D47)</f>
        <v>X</v>
      </c>
      <c r="F47" s="53" t="s">
        <v>137</v>
      </c>
      <c r="G47" s="188">
        <v>1</v>
      </c>
      <c r="H47" s="53" t="str">
        <f t="shared" ref="H47:H51" si="29">CONCATENATE(F47,"/",G47)</f>
        <v>XXX460/1</v>
      </c>
      <c r="I47" s="96" t="s">
        <v>8</v>
      </c>
      <c r="J47" s="96" t="s">
        <v>8</v>
      </c>
      <c r="K47" s="162">
        <v>0.18958333333333333</v>
      </c>
      <c r="L47" s="163">
        <v>0.19097222222222221</v>
      </c>
      <c r="M47" s="164" t="s">
        <v>29</v>
      </c>
      <c r="N47" s="163">
        <v>0.22083333333333333</v>
      </c>
      <c r="O47" s="164" t="s">
        <v>41</v>
      </c>
      <c r="P47" s="53" t="str">
        <f t="shared" ref="P47:P54" si="30">IF(M48=O47,"OK","POZOR")</f>
        <v>OK</v>
      </c>
      <c r="Q47" s="165">
        <f t="shared" ref="Q47:Q55" si="31">IF(ISNUMBER(G47),N47-L47,IF(F47="přejezd",N47-L47,0))</f>
        <v>2.9861111111111116E-2</v>
      </c>
      <c r="R47" s="165">
        <f t="shared" ref="R47:R55" si="32">IF(ISNUMBER(G47),L47-K47,0)</f>
        <v>1.388888888888884E-3</v>
      </c>
      <c r="S47" s="165">
        <f t="shared" ref="S47:S55" si="33">Q47+R47</f>
        <v>3.125E-2</v>
      </c>
      <c r="T47" s="165"/>
      <c r="U47" s="53">
        <v>24.2</v>
      </c>
      <c r="V47" s="53">
        <f>INDEX('Počty dní'!A:E,MATCH(E47,'Počty dní'!C:C,0),4)</f>
        <v>205</v>
      </c>
      <c r="W47" s="98">
        <f t="shared" ref="W47:W55" si="34">V47*U47</f>
        <v>4961</v>
      </c>
      <c r="X47" s="21"/>
    </row>
    <row r="48" spans="1:24" x14ac:dyDescent="0.25">
      <c r="A48" s="140">
        <v>105</v>
      </c>
      <c r="B48" s="56">
        <v>1005</v>
      </c>
      <c r="C48" s="56" t="s">
        <v>2</v>
      </c>
      <c r="D48" s="102"/>
      <c r="E48" s="101" t="str">
        <f>CONCATENATE(C48,D48)</f>
        <v>X</v>
      </c>
      <c r="F48" s="56" t="s">
        <v>137</v>
      </c>
      <c r="G48" s="64">
        <v>4</v>
      </c>
      <c r="H48" s="56" t="str">
        <f t="shared" si="29"/>
        <v>XXX460/4</v>
      </c>
      <c r="I48" s="102" t="s">
        <v>8</v>
      </c>
      <c r="J48" s="102" t="s">
        <v>8</v>
      </c>
      <c r="K48" s="103">
        <v>0.23124999999999998</v>
      </c>
      <c r="L48" s="104">
        <v>0.23472222222222219</v>
      </c>
      <c r="M48" s="57" t="s">
        <v>41</v>
      </c>
      <c r="N48" s="104">
        <v>0.26458333333333334</v>
      </c>
      <c r="O48" s="57" t="s">
        <v>42</v>
      </c>
      <c r="P48" s="56" t="str">
        <f t="shared" si="30"/>
        <v>OK</v>
      </c>
      <c r="Q48" s="105">
        <f t="shared" si="31"/>
        <v>2.9861111111111144E-2</v>
      </c>
      <c r="R48" s="105">
        <f t="shared" si="32"/>
        <v>3.4722222222222099E-3</v>
      </c>
      <c r="S48" s="105">
        <f t="shared" si="33"/>
        <v>3.3333333333333354E-2</v>
      </c>
      <c r="T48" s="105">
        <f t="shared" ref="T48:T55" si="35">K48-N47</f>
        <v>1.0416666666666657E-2</v>
      </c>
      <c r="U48" s="56">
        <v>24.5</v>
      </c>
      <c r="V48" s="56">
        <f>INDEX('Počty dní'!A:E,MATCH(E48,'Počty dní'!C:C,0),4)</f>
        <v>205</v>
      </c>
      <c r="W48" s="166">
        <f t="shared" si="34"/>
        <v>5022.5</v>
      </c>
      <c r="X48" s="21"/>
    </row>
    <row r="49" spans="1:48" x14ac:dyDescent="0.25">
      <c r="A49" s="140">
        <v>105</v>
      </c>
      <c r="B49" s="56">
        <v>1005</v>
      </c>
      <c r="C49" s="56" t="s">
        <v>2</v>
      </c>
      <c r="D49" s="102"/>
      <c r="E49" s="56" t="str">
        <f t="shared" ref="E49" si="36">CONCATENATE(C49,D49)</f>
        <v>X</v>
      </c>
      <c r="F49" s="56" t="s">
        <v>82</v>
      </c>
      <c r="G49" s="56"/>
      <c r="H49" s="56" t="str">
        <f t="shared" si="29"/>
        <v>přejezd/</v>
      </c>
      <c r="I49" s="99"/>
      <c r="J49" s="102" t="s">
        <v>8</v>
      </c>
      <c r="K49" s="103">
        <v>0.26458333333333334</v>
      </c>
      <c r="L49" s="104">
        <v>0.26458333333333334</v>
      </c>
      <c r="M49" s="68" t="str">
        <f>O48</f>
        <v>Velké Meziříčí,,žel.st.</v>
      </c>
      <c r="N49" s="104">
        <v>0.26597222222222222</v>
      </c>
      <c r="O49" s="68" t="str">
        <f>M50</f>
        <v>Velké Meziříčí,,aut.nádr.</v>
      </c>
      <c r="P49" s="56" t="str">
        <f t="shared" si="30"/>
        <v>OK</v>
      </c>
      <c r="Q49" s="105">
        <f t="shared" si="31"/>
        <v>1.388888888888884E-3</v>
      </c>
      <c r="R49" s="105">
        <f t="shared" si="32"/>
        <v>0</v>
      </c>
      <c r="S49" s="105">
        <f t="shared" si="33"/>
        <v>1.388888888888884E-3</v>
      </c>
      <c r="T49" s="105">
        <f t="shared" si="35"/>
        <v>0</v>
      </c>
      <c r="U49" s="56">
        <v>0</v>
      </c>
      <c r="V49" s="56">
        <f>INDEX('Počty dní'!A:E,MATCH(E49,'Počty dní'!C:C,0),4)</f>
        <v>205</v>
      </c>
      <c r="W49" s="166">
        <f t="shared" si="34"/>
        <v>0</v>
      </c>
      <c r="X49" s="21"/>
      <c r="AL49" s="27"/>
      <c r="AM49" s="27"/>
      <c r="AP49" s="16"/>
      <c r="AQ49" s="16"/>
      <c r="AR49" s="16"/>
      <c r="AS49" s="16"/>
      <c r="AT49" s="16"/>
      <c r="AU49" s="28"/>
      <c r="AV49" s="28"/>
    </row>
    <row r="50" spans="1:48" x14ac:dyDescent="0.25">
      <c r="A50" s="140">
        <v>105</v>
      </c>
      <c r="B50" s="56">
        <v>1005</v>
      </c>
      <c r="C50" s="56" t="s">
        <v>2</v>
      </c>
      <c r="D50" s="130"/>
      <c r="E50" s="101" t="str">
        <f>CONCATENATE(C50,D50)</f>
        <v>X</v>
      </c>
      <c r="F50" s="56" t="s">
        <v>153</v>
      </c>
      <c r="G50" s="55">
        <v>8</v>
      </c>
      <c r="H50" s="56" t="str">
        <f t="shared" si="29"/>
        <v>XXX100/8</v>
      </c>
      <c r="I50" s="102" t="s">
        <v>8</v>
      </c>
      <c r="J50" s="102" t="s">
        <v>8</v>
      </c>
      <c r="K50" s="103">
        <v>0.28263888888888888</v>
      </c>
      <c r="L50" s="104">
        <v>0.28541666666666665</v>
      </c>
      <c r="M50" s="57" t="s">
        <v>29</v>
      </c>
      <c r="N50" s="104">
        <v>0.32291666666666669</v>
      </c>
      <c r="O50" s="57" t="s">
        <v>33</v>
      </c>
      <c r="P50" s="56" t="str">
        <f t="shared" si="30"/>
        <v>OK</v>
      </c>
      <c r="Q50" s="105">
        <f t="shared" si="31"/>
        <v>3.7500000000000033E-2</v>
      </c>
      <c r="R50" s="105">
        <f t="shared" si="32"/>
        <v>2.7777777777777679E-3</v>
      </c>
      <c r="S50" s="105">
        <f t="shared" si="33"/>
        <v>4.0277777777777801E-2</v>
      </c>
      <c r="T50" s="105">
        <f t="shared" si="35"/>
        <v>1.6666666666666663E-2</v>
      </c>
      <c r="U50" s="56">
        <v>36.9</v>
      </c>
      <c r="V50" s="56">
        <f>INDEX('Počty dní'!A:E,MATCH(E50,'Počty dní'!C:C,0),4)</f>
        <v>205</v>
      </c>
      <c r="W50" s="166">
        <f t="shared" si="34"/>
        <v>7564.5</v>
      </c>
      <c r="X50" s="21"/>
    </row>
    <row r="51" spans="1:48" x14ac:dyDescent="0.25">
      <c r="A51" s="140">
        <v>105</v>
      </c>
      <c r="B51" s="56">
        <v>1005</v>
      </c>
      <c r="C51" s="56" t="s">
        <v>2</v>
      </c>
      <c r="D51" s="128"/>
      <c r="E51" s="101" t="str">
        <f>CONCATENATE(C51,D51)</f>
        <v>X</v>
      </c>
      <c r="F51" s="56" t="s">
        <v>153</v>
      </c>
      <c r="G51" s="55">
        <v>15</v>
      </c>
      <c r="H51" s="56" t="str">
        <f t="shared" si="29"/>
        <v>XXX100/15</v>
      </c>
      <c r="I51" s="102" t="s">
        <v>8</v>
      </c>
      <c r="J51" s="102" t="s">
        <v>8</v>
      </c>
      <c r="K51" s="103">
        <v>0.3576388888888889</v>
      </c>
      <c r="L51" s="104">
        <v>0.3611111111111111</v>
      </c>
      <c r="M51" s="57" t="s">
        <v>33</v>
      </c>
      <c r="N51" s="104">
        <v>0.4375</v>
      </c>
      <c r="O51" s="57" t="s">
        <v>32</v>
      </c>
      <c r="P51" s="56" t="str">
        <f t="shared" si="30"/>
        <v>OK</v>
      </c>
      <c r="Q51" s="105">
        <f t="shared" si="31"/>
        <v>7.6388888888888895E-2</v>
      </c>
      <c r="R51" s="105">
        <f t="shared" si="32"/>
        <v>3.4722222222222099E-3</v>
      </c>
      <c r="S51" s="105">
        <f t="shared" si="33"/>
        <v>7.9861111111111105E-2</v>
      </c>
      <c r="T51" s="105">
        <f t="shared" si="35"/>
        <v>3.472222222222221E-2</v>
      </c>
      <c r="U51" s="56">
        <v>88.6</v>
      </c>
      <c r="V51" s="56">
        <f>INDEX('Počty dní'!A:E,MATCH(E51,'Počty dní'!C:C,0),4)</f>
        <v>205</v>
      </c>
      <c r="W51" s="166">
        <f t="shared" si="34"/>
        <v>18163</v>
      </c>
      <c r="X51" s="21"/>
    </row>
    <row r="52" spans="1:48" x14ac:dyDescent="0.25">
      <c r="A52" s="140">
        <v>105</v>
      </c>
      <c r="B52" s="56">
        <v>1005</v>
      </c>
      <c r="C52" s="56" t="s">
        <v>2</v>
      </c>
      <c r="D52" s="128"/>
      <c r="E52" s="101" t="str">
        <f t="shared" ref="E52" si="37">CONCATENATE(C52,D52)</f>
        <v>X</v>
      </c>
      <c r="F52" s="56" t="s">
        <v>153</v>
      </c>
      <c r="G52" s="55">
        <v>26</v>
      </c>
      <c r="H52" s="56" t="str">
        <f t="shared" ref="H52" si="38">CONCATENATE(F52,"/",G52)</f>
        <v>XXX100/26</v>
      </c>
      <c r="I52" s="102" t="s">
        <v>8</v>
      </c>
      <c r="J52" s="102" t="s">
        <v>8</v>
      </c>
      <c r="K52" s="103">
        <v>0.59722222222222221</v>
      </c>
      <c r="L52" s="104">
        <v>0.60416666666666663</v>
      </c>
      <c r="M52" s="57" t="s">
        <v>32</v>
      </c>
      <c r="N52" s="104">
        <v>0.68055555555555547</v>
      </c>
      <c r="O52" s="57" t="s">
        <v>33</v>
      </c>
      <c r="P52" s="56" t="str">
        <f t="shared" si="30"/>
        <v>OK</v>
      </c>
      <c r="Q52" s="105">
        <f t="shared" si="31"/>
        <v>7.638888888888884E-2</v>
      </c>
      <c r="R52" s="105">
        <f t="shared" si="32"/>
        <v>6.9444444444444198E-3</v>
      </c>
      <c r="S52" s="105">
        <f t="shared" si="33"/>
        <v>8.3333333333333259E-2</v>
      </c>
      <c r="T52" s="105">
        <f t="shared" si="35"/>
        <v>0.15972222222222221</v>
      </c>
      <c r="U52" s="56">
        <v>88</v>
      </c>
      <c r="V52" s="56">
        <f>INDEX('Počty dní'!A:E,MATCH(E52,'Počty dní'!C:C,0),4)</f>
        <v>205</v>
      </c>
      <c r="W52" s="166">
        <f t="shared" si="34"/>
        <v>18040</v>
      </c>
      <c r="X52" s="21"/>
    </row>
    <row r="53" spans="1:48" x14ac:dyDescent="0.25">
      <c r="A53" s="140">
        <v>105</v>
      </c>
      <c r="B53" s="56">
        <v>1005</v>
      </c>
      <c r="C53" s="56" t="s">
        <v>2</v>
      </c>
      <c r="D53" s="128"/>
      <c r="E53" s="101" t="str">
        <f>CONCATENATE(C53,D53)</f>
        <v>X</v>
      </c>
      <c r="F53" s="56" t="s">
        <v>153</v>
      </c>
      <c r="G53" s="55">
        <v>31</v>
      </c>
      <c r="H53" s="56" t="str">
        <f>CONCATENATE(F53,"/",G53)</f>
        <v>XXX100/31</v>
      </c>
      <c r="I53" s="102" t="s">
        <v>8</v>
      </c>
      <c r="J53" s="102" t="s">
        <v>8</v>
      </c>
      <c r="K53" s="103">
        <v>0.68958333333333333</v>
      </c>
      <c r="L53" s="104">
        <v>0.69444444444444453</v>
      </c>
      <c r="M53" s="57" t="s">
        <v>33</v>
      </c>
      <c r="N53" s="104">
        <v>0.77083333333333337</v>
      </c>
      <c r="O53" s="57" t="s">
        <v>32</v>
      </c>
      <c r="P53" s="56" t="str">
        <f t="shared" si="30"/>
        <v>OK</v>
      </c>
      <c r="Q53" s="105">
        <f t="shared" si="31"/>
        <v>7.638888888888884E-2</v>
      </c>
      <c r="R53" s="105">
        <f t="shared" si="32"/>
        <v>4.8611111111112049E-3</v>
      </c>
      <c r="S53" s="105">
        <f t="shared" si="33"/>
        <v>8.1250000000000044E-2</v>
      </c>
      <c r="T53" s="105">
        <f t="shared" si="35"/>
        <v>9.0277777777778567E-3</v>
      </c>
      <c r="U53" s="56">
        <v>88.6</v>
      </c>
      <c r="V53" s="56">
        <f>INDEX('Počty dní'!A:E,MATCH(E53,'Počty dní'!C:C,0),4)</f>
        <v>205</v>
      </c>
      <c r="W53" s="166">
        <f t="shared" si="34"/>
        <v>18163</v>
      </c>
      <c r="X53" s="21"/>
    </row>
    <row r="54" spans="1:48" x14ac:dyDescent="0.25">
      <c r="A54" s="140">
        <v>105</v>
      </c>
      <c r="B54" s="56">
        <v>1005</v>
      </c>
      <c r="C54" s="56" t="s">
        <v>2</v>
      </c>
      <c r="D54" s="128"/>
      <c r="E54" s="101" t="str">
        <f>CONCATENATE(C54,D54)</f>
        <v>X</v>
      </c>
      <c r="F54" s="56" t="s">
        <v>153</v>
      </c>
      <c r="G54" s="55">
        <v>36</v>
      </c>
      <c r="H54" s="56" t="str">
        <f>CONCATENATE(F54,"/",G54)</f>
        <v>XXX100/36</v>
      </c>
      <c r="I54" s="102" t="s">
        <v>8</v>
      </c>
      <c r="J54" s="102" t="s">
        <v>8</v>
      </c>
      <c r="K54" s="103">
        <v>0.80902777777777779</v>
      </c>
      <c r="L54" s="104">
        <v>0.8125</v>
      </c>
      <c r="M54" s="57" t="s">
        <v>32</v>
      </c>
      <c r="N54" s="104">
        <v>0.88888888888888884</v>
      </c>
      <c r="O54" s="57" t="s">
        <v>33</v>
      </c>
      <c r="P54" s="56" t="str">
        <f t="shared" si="30"/>
        <v>OK</v>
      </c>
      <c r="Q54" s="105">
        <f t="shared" si="31"/>
        <v>7.638888888888884E-2</v>
      </c>
      <c r="R54" s="105">
        <f t="shared" si="32"/>
        <v>3.4722222222222099E-3</v>
      </c>
      <c r="S54" s="105">
        <f t="shared" si="33"/>
        <v>7.9861111111111049E-2</v>
      </c>
      <c r="T54" s="105">
        <f t="shared" si="35"/>
        <v>3.819444444444442E-2</v>
      </c>
      <c r="U54" s="56">
        <v>88.6</v>
      </c>
      <c r="V54" s="56">
        <f>INDEX('Počty dní'!A:E,MATCH(E54,'Počty dní'!C:C,0),4)</f>
        <v>205</v>
      </c>
      <c r="W54" s="166">
        <f t="shared" si="34"/>
        <v>18163</v>
      </c>
      <c r="X54" s="21"/>
    </row>
    <row r="55" spans="1:48" ht="15.75" thickBot="1" x14ac:dyDescent="0.3">
      <c r="A55" s="141">
        <v>105</v>
      </c>
      <c r="B55" s="58">
        <v>1005</v>
      </c>
      <c r="C55" s="58" t="s">
        <v>2</v>
      </c>
      <c r="D55" s="167"/>
      <c r="E55" s="168" t="str">
        <f>CONCATENATE(C55,D55)</f>
        <v>X</v>
      </c>
      <c r="F55" s="58" t="s">
        <v>153</v>
      </c>
      <c r="G55" s="169">
        <v>41</v>
      </c>
      <c r="H55" s="58" t="str">
        <f>CONCATENATE(F55,"/",G55)</f>
        <v>XXX100/41</v>
      </c>
      <c r="I55" s="106" t="s">
        <v>8</v>
      </c>
      <c r="J55" s="106" t="s">
        <v>8</v>
      </c>
      <c r="K55" s="107">
        <v>0.94097222222222221</v>
      </c>
      <c r="L55" s="108">
        <v>0.94444444444444453</v>
      </c>
      <c r="M55" s="59" t="s">
        <v>33</v>
      </c>
      <c r="N55" s="108">
        <v>0.97916666666666663</v>
      </c>
      <c r="O55" s="59" t="s">
        <v>29</v>
      </c>
      <c r="P55" s="232"/>
      <c r="Q55" s="170">
        <f t="shared" si="31"/>
        <v>3.4722222222222099E-2</v>
      </c>
      <c r="R55" s="170">
        <f t="shared" si="32"/>
        <v>3.4722222222223209E-3</v>
      </c>
      <c r="S55" s="170">
        <f t="shared" si="33"/>
        <v>3.819444444444442E-2</v>
      </c>
      <c r="T55" s="170">
        <f t="shared" si="35"/>
        <v>5.208333333333337E-2</v>
      </c>
      <c r="U55" s="58">
        <v>36.9</v>
      </c>
      <c r="V55" s="58">
        <f>INDEX('Počty dní'!A:E,MATCH(E55,'Počty dní'!C:C,0),4)</f>
        <v>205</v>
      </c>
      <c r="W55" s="171">
        <f t="shared" si="34"/>
        <v>7564.5</v>
      </c>
      <c r="X55" s="21"/>
    </row>
    <row r="56" spans="1:48" ht="15.75" thickBot="1" x14ac:dyDescent="0.3">
      <c r="A56" s="172" t="str">
        <f ca="1">CONCATENATE(INDIRECT("R[-3]C[0]",FALSE),"celkem")</f>
        <v>105celkem</v>
      </c>
      <c r="B56" s="173"/>
      <c r="C56" s="173" t="str">
        <f ca="1">INDIRECT("R[-1]C[12]",FALSE)</f>
        <v>Velké Meziříčí,,aut.nádr.</v>
      </c>
      <c r="D56" s="174"/>
      <c r="E56" s="173"/>
      <c r="F56" s="175"/>
      <c r="G56" s="173"/>
      <c r="H56" s="176"/>
      <c r="I56" s="177"/>
      <c r="J56" s="178" t="str">
        <f ca="1">INDIRECT("R[-3]C[0]",FALSE)</f>
        <v>V+</v>
      </c>
      <c r="K56" s="179"/>
      <c r="L56" s="180"/>
      <c r="M56" s="181"/>
      <c r="N56" s="180"/>
      <c r="O56" s="182"/>
      <c r="P56" s="173"/>
      <c r="Q56" s="183">
        <f>SUM(Q47:Q55)</f>
        <v>0.43888888888888866</v>
      </c>
      <c r="R56" s="183">
        <f>SUM(R47:R55)</f>
        <v>2.9861111111111227E-2</v>
      </c>
      <c r="S56" s="183">
        <f>SUM(S47:S55)</f>
        <v>0.46874999999999989</v>
      </c>
      <c r="T56" s="183">
        <f>SUM(T47:T55)</f>
        <v>0.32083333333333341</v>
      </c>
      <c r="U56" s="184">
        <f>SUM(U47:U55)</f>
        <v>476.29999999999995</v>
      </c>
      <c r="V56" s="185"/>
      <c r="W56" s="186">
        <f>SUM(W47:W55)</f>
        <v>97641.5</v>
      </c>
      <c r="X56" s="21"/>
    </row>
    <row r="57" spans="1:48" x14ac:dyDescent="0.25">
      <c r="A57" s="109"/>
      <c r="F57" s="75"/>
      <c r="H57" s="110"/>
      <c r="I57" s="111"/>
      <c r="J57" s="112"/>
      <c r="K57" s="113"/>
      <c r="L57" s="121"/>
      <c r="M57" s="83"/>
      <c r="N57" s="121"/>
      <c r="O57" s="61"/>
      <c r="Q57" s="157"/>
      <c r="R57" s="157"/>
      <c r="S57" s="157"/>
      <c r="T57" s="157"/>
      <c r="U57" s="113"/>
      <c r="W57" s="113"/>
      <c r="X57" s="21"/>
    </row>
    <row r="58" spans="1:48" ht="15.75" thickBot="1" x14ac:dyDescent="0.3">
      <c r="D58" s="129"/>
      <c r="E58" s="116"/>
      <c r="G58" s="62"/>
      <c r="K58" s="117"/>
      <c r="L58" s="118"/>
      <c r="M58" s="63"/>
      <c r="N58" s="118"/>
      <c r="O58" s="63"/>
      <c r="X58" s="21"/>
    </row>
    <row r="59" spans="1:48" x14ac:dyDescent="0.25">
      <c r="A59" s="138">
        <v>106</v>
      </c>
      <c r="B59" s="53">
        <v>1006</v>
      </c>
      <c r="C59" s="53" t="s">
        <v>2</v>
      </c>
      <c r="D59" s="159"/>
      <c r="E59" s="160" t="str">
        <f t="shared" ref="E59:E94" si="39">CONCATENATE(C59,D59)</f>
        <v>X</v>
      </c>
      <c r="F59" s="53" t="s">
        <v>153</v>
      </c>
      <c r="G59" s="161">
        <v>5</v>
      </c>
      <c r="H59" s="53" t="str">
        <f t="shared" ref="H59:H94" si="40">CONCATENATE(F59,"/",G59)</f>
        <v>XXX100/5</v>
      </c>
      <c r="I59" s="96" t="s">
        <v>8</v>
      </c>
      <c r="J59" s="96" t="s">
        <v>8</v>
      </c>
      <c r="K59" s="162">
        <v>0.19236111111111112</v>
      </c>
      <c r="L59" s="163">
        <v>0.19444444444444445</v>
      </c>
      <c r="M59" s="164" t="s">
        <v>33</v>
      </c>
      <c r="N59" s="163">
        <v>0.27083333333333331</v>
      </c>
      <c r="O59" s="164" t="s">
        <v>32</v>
      </c>
      <c r="P59" s="53" t="str">
        <f t="shared" ref="P59:P61" si="41">IF(M60=O59,"OK","POZOR")</f>
        <v>OK</v>
      </c>
      <c r="Q59" s="165">
        <f>IF(ISNUMBER(G59),N59-L59,IF(F59="přejezd",N59-L59,0))</f>
        <v>7.6388888888888867E-2</v>
      </c>
      <c r="R59" s="165">
        <f>IF(ISNUMBER(G59),L59-K59,0)</f>
        <v>2.0833333333333259E-3</v>
      </c>
      <c r="S59" s="165">
        <f t="shared" ref="S59:S62" si="42">Q59+R59</f>
        <v>7.8472222222222193E-2</v>
      </c>
      <c r="T59" s="165"/>
      <c r="U59" s="53">
        <v>88.6</v>
      </c>
      <c r="V59" s="53">
        <f>INDEX('Počty dní'!A:E,MATCH(E59,'Počty dní'!C:C,0),4)</f>
        <v>205</v>
      </c>
      <c r="W59" s="98">
        <f>V59*U59</f>
        <v>18163</v>
      </c>
      <c r="X59" s="21"/>
    </row>
    <row r="60" spans="1:48" x14ac:dyDescent="0.25">
      <c r="A60" s="140">
        <v>106</v>
      </c>
      <c r="B60" s="56">
        <v>1006</v>
      </c>
      <c r="C60" s="56" t="s">
        <v>2</v>
      </c>
      <c r="D60" s="128">
        <v>25</v>
      </c>
      <c r="E60" s="101" t="str">
        <f t="shared" ref="E60" si="43">CONCATENATE(C60,D60)</f>
        <v>X25</v>
      </c>
      <c r="F60" s="56" t="s">
        <v>153</v>
      </c>
      <c r="G60" s="55">
        <v>54</v>
      </c>
      <c r="H60" s="56" t="str">
        <f t="shared" ref="H60" si="44">CONCATENATE(F60,"/",G60)</f>
        <v>XXX100/54</v>
      </c>
      <c r="I60" s="102" t="s">
        <v>8</v>
      </c>
      <c r="J60" s="102" t="s">
        <v>8</v>
      </c>
      <c r="K60" s="103">
        <v>0.29166666666666669</v>
      </c>
      <c r="L60" s="104">
        <v>0.2951388888888889</v>
      </c>
      <c r="M60" s="57" t="s">
        <v>32</v>
      </c>
      <c r="N60" s="104">
        <v>0.35416666666666669</v>
      </c>
      <c r="O60" s="57" t="s">
        <v>33</v>
      </c>
      <c r="P60" s="56" t="str">
        <f t="shared" si="41"/>
        <v>OK</v>
      </c>
      <c r="Q60" s="105">
        <f>IF(ISNUMBER(G60),N60-L60,IF(F60="přejezd",N60-L60,0))</f>
        <v>5.902777777777779E-2</v>
      </c>
      <c r="R60" s="105">
        <f>IF(ISNUMBER(G60),L60-K60,0)</f>
        <v>3.4722222222222099E-3</v>
      </c>
      <c r="S60" s="105">
        <f t="shared" si="42"/>
        <v>6.25E-2</v>
      </c>
      <c r="T60" s="105">
        <f t="shared" ref="T60:T62" si="45">K60-N59</f>
        <v>2.083333333333337E-2</v>
      </c>
      <c r="U60" s="56">
        <v>88.4</v>
      </c>
      <c r="V60" s="56">
        <f>INDEX('Počty dní'!A:E,MATCH(E60,'Počty dní'!C:C,0),4)</f>
        <v>205</v>
      </c>
      <c r="W60" s="166">
        <f>V60*U60</f>
        <v>18122</v>
      </c>
      <c r="X60" s="21"/>
    </row>
    <row r="61" spans="1:48" x14ac:dyDescent="0.25">
      <c r="A61" s="140">
        <v>106</v>
      </c>
      <c r="B61" s="56">
        <v>1006</v>
      </c>
      <c r="C61" s="56" t="s">
        <v>2</v>
      </c>
      <c r="D61" s="128">
        <v>25</v>
      </c>
      <c r="E61" s="101" t="str">
        <f>CONCATENATE(C61,D61)</f>
        <v>X25</v>
      </c>
      <c r="F61" s="56" t="s">
        <v>153</v>
      </c>
      <c r="G61" s="55">
        <v>57</v>
      </c>
      <c r="H61" s="56" t="str">
        <f>CONCATENATE(F61,"/",G61)</f>
        <v>XXX100/57</v>
      </c>
      <c r="I61" s="102" t="s">
        <v>8</v>
      </c>
      <c r="J61" s="102" t="s">
        <v>8</v>
      </c>
      <c r="K61" s="103">
        <v>0.55763888888888891</v>
      </c>
      <c r="L61" s="104">
        <v>0.5625</v>
      </c>
      <c r="M61" s="57" t="s">
        <v>33</v>
      </c>
      <c r="N61" s="104">
        <v>0.62152777777777779</v>
      </c>
      <c r="O61" s="57" t="s">
        <v>32</v>
      </c>
      <c r="P61" s="56" t="str">
        <f t="shared" si="41"/>
        <v>OK</v>
      </c>
      <c r="Q61" s="105">
        <f>IF(ISNUMBER(G61),N61-L61,IF(F61="přejezd",N61-L61,0))</f>
        <v>5.902777777777779E-2</v>
      </c>
      <c r="R61" s="105">
        <f>IF(ISNUMBER(G61),L61-K61,0)</f>
        <v>4.8611111111110938E-3</v>
      </c>
      <c r="S61" s="105">
        <f t="shared" si="42"/>
        <v>6.3888888888888884E-2</v>
      </c>
      <c r="T61" s="105">
        <f t="shared" si="45"/>
        <v>0.20347222222222222</v>
      </c>
      <c r="U61" s="56">
        <v>88.4</v>
      </c>
      <c r="V61" s="56">
        <f>INDEX('Počty dní'!A:E,MATCH(E61,'Počty dní'!C:C,0),4)</f>
        <v>205</v>
      </c>
      <c r="W61" s="166">
        <f>V61*U61</f>
        <v>18122</v>
      </c>
      <c r="X61" s="21"/>
    </row>
    <row r="62" spans="1:48" ht="15.75" thickBot="1" x14ac:dyDescent="0.3">
      <c r="A62" s="141">
        <v>106</v>
      </c>
      <c r="B62" s="58">
        <v>1006</v>
      </c>
      <c r="C62" s="58" t="s">
        <v>2</v>
      </c>
      <c r="D62" s="167"/>
      <c r="E62" s="168" t="str">
        <f>CONCATENATE(C62,D62)</f>
        <v>X</v>
      </c>
      <c r="F62" s="58" t="s">
        <v>153</v>
      </c>
      <c r="G62" s="169">
        <v>28</v>
      </c>
      <c r="H62" s="58" t="str">
        <f>CONCATENATE(F62,"/",G62)</f>
        <v>XXX100/28</v>
      </c>
      <c r="I62" s="106" t="s">
        <v>8</v>
      </c>
      <c r="J62" s="106" t="s">
        <v>8</v>
      </c>
      <c r="K62" s="107">
        <v>0.63888888888888895</v>
      </c>
      <c r="L62" s="108">
        <v>0.64583333333333337</v>
      </c>
      <c r="M62" s="59" t="s">
        <v>32</v>
      </c>
      <c r="N62" s="108">
        <v>0.72222222222222221</v>
      </c>
      <c r="O62" s="59" t="s">
        <v>33</v>
      </c>
      <c r="P62" s="232"/>
      <c r="Q62" s="170">
        <f>IF(ISNUMBER(G62),N62-L62,IF(F62="přejezd",N62-L62,0))</f>
        <v>7.638888888888884E-2</v>
      </c>
      <c r="R62" s="170">
        <f>IF(ISNUMBER(G62),L62-K62,0)</f>
        <v>6.9444444444444198E-3</v>
      </c>
      <c r="S62" s="170">
        <f t="shared" si="42"/>
        <v>8.3333333333333259E-2</v>
      </c>
      <c r="T62" s="170">
        <f t="shared" si="45"/>
        <v>1.736111111111116E-2</v>
      </c>
      <c r="U62" s="58">
        <v>88.6</v>
      </c>
      <c r="V62" s="58">
        <f>INDEX('Počty dní'!A:E,MATCH(E62,'Počty dní'!C:C,0),4)</f>
        <v>205</v>
      </c>
      <c r="W62" s="171">
        <f>V62*U62</f>
        <v>18163</v>
      </c>
      <c r="X62" s="21"/>
    </row>
    <row r="63" spans="1:48" ht="15.75" thickBot="1" x14ac:dyDescent="0.3">
      <c r="A63" s="172" t="str">
        <f ca="1">CONCATENATE(INDIRECT("R[-3]C[0]",FALSE),"celkem")</f>
        <v>106celkem</v>
      </c>
      <c r="B63" s="173"/>
      <c r="C63" s="173" t="str">
        <f ca="1">INDIRECT("R[-1]C[12]",FALSE)</f>
        <v>Jihlava,,aut.nádr.</v>
      </c>
      <c r="D63" s="174"/>
      <c r="E63" s="173"/>
      <c r="F63" s="175"/>
      <c r="G63" s="173"/>
      <c r="H63" s="176"/>
      <c r="I63" s="177"/>
      <c r="J63" s="178" t="str">
        <f ca="1">INDIRECT("R[-3]C[0]",FALSE)</f>
        <v>V+</v>
      </c>
      <c r="K63" s="179"/>
      <c r="L63" s="180"/>
      <c r="M63" s="181"/>
      <c r="N63" s="180"/>
      <c r="O63" s="182"/>
      <c r="P63" s="173"/>
      <c r="Q63" s="183">
        <f>SUM(Q59:Q62)</f>
        <v>0.27083333333333326</v>
      </c>
      <c r="R63" s="183">
        <f>SUM(R59:R62)</f>
        <v>1.7361111111111049E-2</v>
      </c>
      <c r="S63" s="183">
        <f>SUM(S59:S62)</f>
        <v>0.28819444444444431</v>
      </c>
      <c r="T63" s="183">
        <f>SUM(T59:T62)</f>
        <v>0.24166666666666675</v>
      </c>
      <c r="U63" s="184">
        <f>SUM(U59:U62)</f>
        <v>354</v>
      </c>
      <c r="V63" s="185"/>
      <c r="W63" s="186">
        <f>SUM(W59:W62)</f>
        <v>72570</v>
      </c>
      <c r="X63" s="21"/>
    </row>
    <row r="64" spans="1:48" x14ac:dyDescent="0.25">
      <c r="D64" s="129"/>
      <c r="E64" s="116"/>
      <c r="G64" s="62"/>
      <c r="K64" s="117"/>
      <c r="L64" s="118"/>
      <c r="M64" s="63"/>
      <c r="N64" s="118"/>
      <c r="O64" s="63"/>
      <c r="X64" s="21"/>
    </row>
    <row r="65" spans="1:24" ht="15.75" thickBot="1" x14ac:dyDescent="0.3">
      <c r="D65" s="129"/>
      <c r="E65" s="116"/>
      <c r="G65" s="62"/>
      <c r="K65" s="117"/>
      <c r="L65" s="118"/>
      <c r="M65" s="63"/>
      <c r="N65" s="118"/>
      <c r="O65" s="63"/>
      <c r="X65" s="21"/>
    </row>
    <row r="66" spans="1:24" x14ac:dyDescent="0.25">
      <c r="A66" s="138">
        <v>107</v>
      </c>
      <c r="B66" s="53">
        <v>1007</v>
      </c>
      <c r="C66" s="53" t="s">
        <v>2</v>
      </c>
      <c r="D66" s="189">
        <v>25</v>
      </c>
      <c r="E66" s="160" t="str">
        <f t="shared" ref="E66" si="46">CONCATENATE(C66,D66)</f>
        <v>X25</v>
      </c>
      <c r="F66" s="53" t="s">
        <v>153</v>
      </c>
      <c r="G66" s="161">
        <v>9</v>
      </c>
      <c r="H66" s="53" t="str">
        <f t="shared" ref="H66" si="47">CONCATENATE(F66,"/",G66)</f>
        <v>XXX100/9</v>
      </c>
      <c r="I66" s="96" t="s">
        <v>8</v>
      </c>
      <c r="J66" s="96" t="s">
        <v>8</v>
      </c>
      <c r="K66" s="162">
        <v>0.25347222222222221</v>
      </c>
      <c r="L66" s="163">
        <v>0.25694444444444448</v>
      </c>
      <c r="M66" s="164" t="s">
        <v>33</v>
      </c>
      <c r="N66" s="163">
        <v>0.33333333333333331</v>
      </c>
      <c r="O66" s="164" t="s">
        <v>32</v>
      </c>
      <c r="P66" s="53" t="str">
        <f t="shared" ref="P66:P70" si="48">IF(M67=O66,"OK","POZOR")</f>
        <v>OK</v>
      </c>
      <c r="Q66" s="165">
        <f t="shared" ref="Q66:Q71" si="49">IF(ISNUMBER(G66),N66-L66,IF(F66="přejezd",N66-L66,0))</f>
        <v>7.638888888888884E-2</v>
      </c>
      <c r="R66" s="165">
        <f t="shared" ref="R66:R71" si="50">IF(ISNUMBER(G66),L66-K66,0)</f>
        <v>3.4722222222222654E-3</v>
      </c>
      <c r="S66" s="165">
        <f t="shared" ref="S66:S70" si="51">Q66+R66</f>
        <v>7.9861111111111105E-2</v>
      </c>
      <c r="T66" s="165"/>
      <c r="U66" s="53">
        <v>88.6</v>
      </c>
      <c r="V66" s="53">
        <f>INDEX('Počty dní'!A:E,MATCH(E66,'Počty dní'!C:C,0),4)</f>
        <v>205</v>
      </c>
      <c r="W66" s="98">
        <f t="shared" ref="W66:W71" si="52">V66*U66</f>
        <v>18163</v>
      </c>
      <c r="X66" s="21"/>
    </row>
    <row r="67" spans="1:24" x14ac:dyDescent="0.25">
      <c r="A67" s="140">
        <v>107</v>
      </c>
      <c r="B67" s="56">
        <v>1007</v>
      </c>
      <c r="C67" s="56" t="s">
        <v>2</v>
      </c>
      <c r="D67" s="128"/>
      <c r="E67" s="101" t="str">
        <f t="shared" ref="E67:E69" si="53">CONCATENATE(C67,D67)</f>
        <v>X</v>
      </c>
      <c r="F67" s="56" t="s">
        <v>153</v>
      </c>
      <c r="G67" s="55">
        <v>16</v>
      </c>
      <c r="H67" s="56" t="str">
        <f t="shared" ref="H67:H69" si="54">CONCATENATE(F67,"/",G67)</f>
        <v>XXX100/16</v>
      </c>
      <c r="I67" s="102" t="s">
        <v>8</v>
      </c>
      <c r="J67" s="102" t="s">
        <v>8</v>
      </c>
      <c r="K67" s="103">
        <v>0.3923611111111111</v>
      </c>
      <c r="L67" s="104">
        <v>0.39583333333333298</v>
      </c>
      <c r="M67" s="57" t="s">
        <v>32</v>
      </c>
      <c r="N67" s="104">
        <v>0.47222222222222227</v>
      </c>
      <c r="O67" s="57" t="s">
        <v>33</v>
      </c>
      <c r="P67" s="56" t="str">
        <f t="shared" si="48"/>
        <v>OK</v>
      </c>
      <c r="Q67" s="105">
        <f t="shared" si="49"/>
        <v>7.6388888888889284E-2</v>
      </c>
      <c r="R67" s="105">
        <f t="shared" si="50"/>
        <v>3.4722222222218768E-3</v>
      </c>
      <c r="S67" s="105">
        <f t="shared" si="51"/>
        <v>7.986111111111116E-2</v>
      </c>
      <c r="T67" s="105">
        <f t="shared" ref="T67:T70" si="55">K67-N66</f>
        <v>5.902777777777779E-2</v>
      </c>
      <c r="U67" s="56">
        <v>88.6</v>
      </c>
      <c r="V67" s="56">
        <f>INDEX('Počty dní'!A:E,MATCH(E67,'Počty dní'!C:C,0),4)</f>
        <v>205</v>
      </c>
      <c r="W67" s="166">
        <f t="shared" si="52"/>
        <v>18163</v>
      </c>
      <c r="X67" s="21"/>
    </row>
    <row r="68" spans="1:24" x14ac:dyDescent="0.25">
      <c r="A68" s="140">
        <v>107</v>
      </c>
      <c r="B68" s="56">
        <v>1007</v>
      </c>
      <c r="C68" s="56" t="s">
        <v>2</v>
      </c>
      <c r="D68" s="128"/>
      <c r="E68" s="101" t="str">
        <f t="shared" si="53"/>
        <v>X</v>
      </c>
      <c r="F68" s="56" t="s">
        <v>153</v>
      </c>
      <c r="G68" s="55">
        <v>23</v>
      </c>
      <c r="H68" s="56" t="str">
        <f t="shared" si="54"/>
        <v>XXX100/23</v>
      </c>
      <c r="I68" s="102" t="s">
        <v>8</v>
      </c>
      <c r="J68" s="102" t="s">
        <v>8</v>
      </c>
      <c r="K68" s="103">
        <v>0.52430555555555558</v>
      </c>
      <c r="L68" s="104">
        <v>0.52777777777777701</v>
      </c>
      <c r="M68" s="57" t="s">
        <v>33</v>
      </c>
      <c r="N68" s="104">
        <v>0.60416666666666663</v>
      </c>
      <c r="O68" s="57" t="s">
        <v>32</v>
      </c>
      <c r="P68" s="56" t="str">
        <f t="shared" si="48"/>
        <v>OK</v>
      </c>
      <c r="Q68" s="105">
        <f t="shared" si="49"/>
        <v>7.6388888888889617E-2</v>
      </c>
      <c r="R68" s="105">
        <f t="shared" si="50"/>
        <v>3.4722222222214327E-3</v>
      </c>
      <c r="S68" s="105">
        <f t="shared" si="51"/>
        <v>7.9861111111111049E-2</v>
      </c>
      <c r="T68" s="105">
        <f t="shared" si="55"/>
        <v>5.2083333333333315E-2</v>
      </c>
      <c r="U68" s="56">
        <v>88.6</v>
      </c>
      <c r="V68" s="56">
        <f>INDEX('Počty dní'!A:E,MATCH(E68,'Počty dní'!C:C,0),4)</f>
        <v>205</v>
      </c>
      <c r="W68" s="166">
        <f t="shared" si="52"/>
        <v>18163</v>
      </c>
      <c r="X68" s="21"/>
    </row>
    <row r="69" spans="1:24" x14ac:dyDescent="0.25">
      <c r="A69" s="140">
        <v>107</v>
      </c>
      <c r="B69" s="56">
        <v>1007</v>
      </c>
      <c r="C69" s="56" t="s">
        <v>2</v>
      </c>
      <c r="D69" s="128"/>
      <c r="E69" s="101" t="str">
        <f t="shared" si="53"/>
        <v>X</v>
      </c>
      <c r="F69" s="56" t="s">
        <v>153</v>
      </c>
      <c r="G69" s="55">
        <v>60</v>
      </c>
      <c r="H69" s="56" t="str">
        <f t="shared" si="54"/>
        <v>XXX100/60</v>
      </c>
      <c r="I69" s="102" t="s">
        <v>8</v>
      </c>
      <c r="J69" s="102" t="s">
        <v>8</v>
      </c>
      <c r="K69" s="103">
        <v>0.62152777777777779</v>
      </c>
      <c r="L69" s="104">
        <v>0.62847222222222221</v>
      </c>
      <c r="M69" s="57" t="s">
        <v>32</v>
      </c>
      <c r="N69" s="104">
        <v>0.6875</v>
      </c>
      <c r="O69" s="57" t="s">
        <v>33</v>
      </c>
      <c r="P69" s="56" t="str">
        <f t="shared" si="48"/>
        <v>OK</v>
      </c>
      <c r="Q69" s="105">
        <f t="shared" si="49"/>
        <v>5.902777777777779E-2</v>
      </c>
      <c r="R69" s="105">
        <f t="shared" si="50"/>
        <v>6.9444444444444198E-3</v>
      </c>
      <c r="S69" s="105">
        <f t="shared" si="51"/>
        <v>6.597222222222221E-2</v>
      </c>
      <c r="T69" s="105">
        <f t="shared" si="55"/>
        <v>1.736111111111116E-2</v>
      </c>
      <c r="U69" s="56">
        <v>88.4</v>
      </c>
      <c r="V69" s="56">
        <f>INDEX('Počty dní'!A:E,MATCH(E69,'Počty dní'!C:C,0),4)</f>
        <v>205</v>
      </c>
      <c r="W69" s="166">
        <f t="shared" si="52"/>
        <v>18122</v>
      </c>
      <c r="X69" s="21"/>
    </row>
    <row r="70" spans="1:24" x14ac:dyDescent="0.25">
      <c r="A70" s="140">
        <v>107</v>
      </c>
      <c r="B70" s="56">
        <v>1007</v>
      </c>
      <c r="C70" s="56" t="s">
        <v>2</v>
      </c>
      <c r="D70" s="128"/>
      <c r="E70" s="101" t="str">
        <f>CONCATENATE(C70,D70)</f>
        <v>X</v>
      </c>
      <c r="F70" s="56" t="s">
        <v>153</v>
      </c>
      <c r="G70" s="55">
        <v>33</v>
      </c>
      <c r="H70" s="56" t="str">
        <f>CONCATENATE(F70,"/",G70)</f>
        <v>XXX100/33</v>
      </c>
      <c r="I70" s="102" t="s">
        <v>8</v>
      </c>
      <c r="J70" s="102" t="s">
        <v>8</v>
      </c>
      <c r="K70" s="103">
        <v>0.73263888888888884</v>
      </c>
      <c r="L70" s="104">
        <v>0.73611111111111116</v>
      </c>
      <c r="M70" s="57" t="s">
        <v>33</v>
      </c>
      <c r="N70" s="104">
        <v>0.8125</v>
      </c>
      <c r="O70" s="57" t="s">
        <v>32</v>
      </c>
      <c r="P70" s="56" t="str">
        <f t="shared" si="48"/>
        <v>OK</v>
      </c>
      <c r="Q70" s="105">
        <f t="shared" si="49"/>
        <v>7.638888888888884E-2</v>
      </c>
      <c r="R70" s="105">
        <f t="shared" si="50"/>
        <v>3.4722222222223209E-3</v>
      </c>
      <c r="S70" s="105">
        <f t="shared" si="51"/>
        <v>7.986111111111116E-2</v>
      </c>
      <c r="T70" s="105">
        <f t="shared" si="55"/>
        <v>4.513888888888884E-2</v>
      </c>
      <c r="U70" s="56">
        <v>88.6</v>
      </c>
      <c r="V70" s="56">
        <f>INDEX('Počty dní'!A:E,MATCH(E70,'Počty dní'!C:C,0),4)</f>
        <v>205</v>
      </c>
      <c r="W70" s="166">
        <f t="shared" si="52"/>
        <v>18163</v>
      </c>
      <c r="X70" s="21"/>
    </row>
    <row r="71" spans="1:24" ht="15.75" thickBot="1" x14ac:dyDescent="0.3">
      <c r="A71" s="141">
        <v>107</v>
      </c>
      <c r="B71" s="58">
        <v>1007</v>
      </c>
      <c r="C71" s="58" t="s">
        <v>2</v>
      </c>
      <c r="D71" s="167"/>
      <c r="E71" s="168" t="str">
        <f>CONCATENATE(C71,D71)</f>
        <v>X</v>
      </c>
      <c r="F71" s="58" t="s">
        <v>153</v>
      </c>
      <c r="G71" s="169">
        <v>38</v>
      </c>
      <c r="H71" s="58" t="str">
        <f>CONCATENATE(F71,"/",G71)</f>
        <v>XXX100/38</v>
      </c>
      <c r="I71" s="106" t="s">
        <v>8</v>
      </c>
      <c r="J71" s="106" t="s">
        <v>8</v>
      </c>
      <c r="K71" s="107">
        <v>0.86805555555555547</v>
      </c>
      <c r="L71" s="108">
        <v>0.87152777777777779</v>
      </c>
      <c r="M71" s="59" t="s">
        <v>32</v>
      </c>
      <c r="N71" s="108">
        <v>0.9375</v>
      </c>
      <c r="O71" s="59" t="s">
        <v>33</v>
      </c>
      <c r="P71" s="232"/>
      <c r="Q71" s="170">
        <f t="shared" si="49"/>
        <v>6.597222222222221E-2</v>
      </c>
      <c r="R71" s="170">
        <f t="shared" si="50"/>
        <v>3.4722222222223209E-3</v>
      </c>
      <c r="S71" s="170">
        <f t="shared" ref="S71" si="56">Q71+R71</f>
        <v>6.9444444444444531E-2</v>
      </c>
      <c r="T71" s="170">
        <f t="shared" ref="T71" si="57">K71-N70</f>
        <v>5.5555555555555469E-2</v>
      </c>
      <c r="U71" s="58">
        <v>88.6</v>
      </c>
      <c r="V71" s="58">
        <f>INDEX('Počty dní'!A:E,MATCH(E71,'Počty dní'!C:C,0),4)</f>
        <v>205</v>
      </c>
      <c r="W71" s="171">
        <f t="shared" si="52"/>
        <v>18163</v>
      </c>
      <c r="X71" s="21"/>
    </row>
    <row r="72" spans="1:24" ht="15.75" thickBot="1" x14ac:dyDescent="0.3">
      <c r="A72" s="172" t="str">
        <f ca="1">CONCATENATE(INDIRECT("R[-3]C[0]",FALSE),"celkem")</f>
        <v>107celkem</v>
      </c>
      <c r="B72" s="173"/>
      <c r="C72" s="173" t="str">
        <f ca="1">INDIRECT("R[-1]C[12]",FALSE)</f>
        <v>Jihlava,,aut.nádr.</v>
      </c>
      <c r="D72" s="174"/>
      <c r="E72" s="173"/>
      <c r="F72" s="175"/>
      <c r="G72" s="173"/>
      <c r="H72" s="176"/>
      <c r="I72" s="177"/>
      <c r="J72" s="178" t="str">
        <f ca="1">INDIRECT("R[-3]C[0]",FALSE)</f>
        <v>V+</v>
      </c>
      <c r="K72" s="179"/>
      <c r="L72" s="180"/>
      <c r="M72" s="181"/>
      <c r="N72" s="180"/>
      <c r="O72" s="182"/>
      <c r="P72" s="173"/>
      <c r="Q72" s="183">
        <f>SUM(Q66:Q71)</f>
        <v>0.43055555555555658</v>
      </c>
      <c r="R72" s="183">
        <f>SUM(R66:R71)</f>
        <v>2.4305555555554637E-2</v>
      </c>
      <c r="S72" s="183">
        <f>SUM(S66:S71)</f>
        <v>0.45486111111111122</v>
      </c>
      <c r="T72" s="183">
        <f>SUM(T66:T71)</f>
        <v>0.22916666666666657</v>
      </c>
      <c r="U72" s="184">
        <f>SUM(U66:U71)</f>
        <v>531.4</v>
      </c>
      <c r="V72" s="185"/>
      <c r="W72" s="186">
        <f>SUM(W66:W71)</f>
        <v>108937</v>
      </c>
      <c r="X72" s="21"/>
    </row>
    <row r="73" spans="1:24" x14ac:dyDescent="0.25">
      <c r="D73" s="131"/>
      <c r="E73" s="116"/>
      <c r="G73" s="62"/>
      <c r="K73" s="117"/>
      <c r="L73" s="118"/>
      <c r="M73" s="63"/>
      <c r="N73" s="118"/>
      <c r="O73" s="63"/>
      <c r="X73" s="21"/>
    </row>
    <row r="74" spans="1:24" ht="15.75" thickBot="1" x14ac:dyDescent="0.3">
      <c r="D74" s="131"/>
      <c r="E74" s="116"/>
      <c r="G74" s="62"/>
      <c r="K74" s="117"/>
      <c r="L74" s="118"/>
      <c r="M74" s="63"/>
      <c r="N74" s="118"/>
      <c r="O74" s="63"/>
      <c r="X74" s="21"/>
    </row>
    <row r="75" spans="1:24" x14ac:dyDescent="0.25">
      <c r="A75" s="138">
        <v>108</v>
      </c>
      <c r="B75" s="53">
        <v>1008</v>
      </c>
      <c r="C75" s="53" t="s">
        <v>2</v>
      </c>
      <c r="D75" s="159"/>
      <c r="E75" s="160" t="str">
        <f t="shared" si="39"/>
        <v>X</v>
      </c>
      <c r="F75" s="53" t="s">
        <v>153</v>
      </c>
      <c r="G75" s="161">
        <v>51</v>
      </c>
      <c r="H75" s="53" t="str">
        <f t="shared" si="40"/>
        <v>XXX100/51</v>
      </c>
      <c r="I75" s="96" t="s">
        <v>8</v>
      </c>
      <c r="J75" s="96" t="s">
        <v>8</v>
      </c>
      <c r="K75" s="162">
        <v>0.22569444444444445</v>
      </c>
      <c r="L75" s="163">
        <v>0.22916666666666666</v>
      </c>
      <c r="M75" s="164" t="s">
        <v>33</v>
      </c>
      <c r="N75" s="163">
        <v>0.28819444444444448</v>
      </c>
      <c r="O75" s="164" t="s">
        <v>32</v>
      </c>
      <c r="P75" s="53" t="str">
        <f t="shared" ref="P75:P79" si="58">IF(M76=O75,"OK","POZOR")</f>
        <v>OK</v>
      </c>
      <c r="Q75" s="165">
        <f t="shared" ref="Q75:Q80" si="59">IF(ISNUMBER(G75),N75-L75,IF(F75="přejezd",N75-L75,0))</f>
        <v>5.9027777777777818E-2</v>
      </c>
      <c r="R75" s="165">
        <f t="shared" ref="R75:R80" si="60">IF(ISNUMBER(G75),L75-K75,0)</f>
        <v>3.4722222222222099E-3</v>
      </c>
      <c r="S75" s="165">
        <f t="shared" ref="S75:S80" si="61">Q75+R75</f>
        <v>6.2500000000000028E-2</v>
      </c>
      <c r="T75" s="165"/>
      <c r="U75" s="53">
        <v>88.4</v>
      </c>
      <c r="V75" s="53">
        <f>INDEX('Počty dní'!A:E,MATCH(E75,'Počty dní'!C:C,0),4)</f>
        <v>205</v>
      </c>
      <c r="W75" s="98">
        <f t="shared" ref="W75:W80" si="62">V75*U75</f>
        <v>18122</v>
      </c>
      <c r="X75" s="21"/>
    </row>
    <row r="76" spans="1:24" x14ac:dyDescent="0.25">
      <c r="A76" s="140">
        <v>108</v>
      </c>
      <c r="B76" s="56">
        <v>1008</v>
      </c>
      <c r="C76" s="56" t="s">
        <v>2</v>
      </c>
      <c r="D76" s="128"/>
      <c r="E76" s="101" t="str">
        <f>CONCATENATE(C76,D76)</f>
        <v>X</v>
      </c>
      <c r="F76" s="56" t="s">
        <v>153</v>
      </c>
      <c r="G76" s="55">
        <v>12</v>
      </c>
      <c r="H76" s="56" t="str">
        <f>CONCATENATE(F76,"/",G76)</f>
        <v>XXX100/12</v>
      </c>
      <c r="I76" s="102" t="s">
        <v>8</v>
      </c>
      <c r="J76" s="102" t="s">
        <v>8</v>
      </c>
      <c r="K76" s="103">
        <v>0.30902777777777779</v>
      </c>
      <c r="L76" s="104">
        <v>0.3125</v>
      </c>
      <c r="M76" s="57" t="s">
        <v>32</v>
      </c>
      <c r="N76" s="104">
        <v>0.3888888888888889</v>
      </c>
      <c r="O76" s="57" t="s">
        <v>33</v>
      </c>
      <c r="P76" s="56" t="str">
        <f t="shared" si="58"/>
        <v>OK</v>
      </c>
      <c r="Q76" s="105">
        <f t="shared" si="59"/>
        <v>7.6388888888888895E-2</v>
      </c>
      <c r="R76" s="105">
        <f t="shared" si="60"/>
        <v>3.4722222222222099E-3</v>
      </c>
      <c r="S76" s="105">
        <f t="shared" si="61"/>
        <v>7.9861111111111105E-2</v>
      </c>
      <c r="T76" s="105">
        <f t="shared" ref="T76:T80" si="63">K76-N75</f>
        <v>2.0833333333333315E-2</v>
      </c>
      <c r="U76" s="56">
        <v>88.6</v>
      </c>
      <c r="V76" s="56">
        <f>INDEX('Počty dní'!A:E,MATCH(E76,'Počty dní'!C:C,0),4)</f>
        <v>205</v>
      </c>
      <c r="W76" s="166">
        <f t="shared" si="62"/>
        <v>18163</v>
      </c>
      <c r="X76" s="21"/>
    </row>
    <row r="77" spans="1:24" x14ac:dyDescent="0.25">
      <c r="A77" s="140">
        <v>108</v>
      </c>
      <c r="B77" s="56">
        <v>1008</v>
      </c>
      <c r="C77" s="56" t="s">
        <v>2</v>
      </c>
      <c r="D77" s="128"/>
      <c r="E77" s="101" t="str">
        <f>CONCATENATE(C77,D77)</f>
        <v>X</v>
      </c>
      <c r="F77" s="56" t="s">
        <v>153</v>
      </c>
      <c r="G77" s="55">
        <v>19</v>
      </c>
      <c r="H77" s="56" t="str">
        <f>CONCATENATE(F77,"/",G77)</f>
        <v>XXX100/19</v>
      </c>
      <c r="I77" s="102" t="s">
        <v>8</v>
      </c>
      <c r="J77" s="102" t="s">
        <v>8</v>
      </c>
      <c r="K77" s="103">
        <v>0.44097222222222227</v>
      </c>
      <c r="L77" s="104">
        <v>0.44444444444444398</v>
      </c>
      <c r="M77" s="57" t="s">
        <v>33</v>
      </c>
      <c r="N77" s="104">
        <v>0.52083333333333337</v>
      </c>
      <c r="O77" s="57" t="s">
        <v>32</v>
      </c>
      <c r="P77" s="56" t="str">
        <f t="shared" si="58"/>
        <v>OK</v>
      </c>
      <c r="Q77" s="105">
        <f t="shared" si="59"/>
        <v>7.6388888888889395E-2</v>
      </c>
      <c r="R77" s="105">
        <f t="shared" si="60"/>
        <v>3.4722222222217103E-3</v>
      </c>
      <c r="S77" s="105">
        <f t="shared" si="61"/>
        <v>7.9861111111111105E-2</v>
      </c>
      <c r="T77" s="105">
        <f t="shared" si="63"/>
        <v>5.208333333333337E-2</v>
      </c>
      <c r="U77" s="56">
        <v>88.6</v>
      </c>
      <c r="V77" s="56">
        <f>INDEX('Počty dní'!A:E,MATCH(E77,'Počty dní'!C:C,0),4)</f>
        <v>205</v>
      </c>
      <c r="W77" s="166">
        <f t="shared" si="62"/>
        <v>18163</v>
      </c>
      <c r="X77" s="21"/>
    </row>
    <row r="78" spans="1:24" x14ac:dyDescent="0.25">
      <c r="A78" s="140">
        <v>108</v>
      </c>
      <c r="B78" s="56">
        <v>1008</v>
      </c>
      <c r="C78" s="56" t="s">
        <v>2</v>
      </c>
      <c r="D78" s="130"/>
      <c r="E78" s="101" t="str">
        <f>CONCATENATE(C78,D78)</f>
        <v>X</v>
      </c>
      <c r="F78" s="56" t="s">
        <v>153</v>
      </c>
      <c r="G78" s="55">
        <v>58</v>
      </c>
      <c r="H78" s="56" t="str">
        <f>CONCATENATE(F78,"/",G78)</f>
        <v>XXX100/58</v>
      </c>
      <c r="I78" s="102" t="s">
        <v>8</v>
      </c>
      <c r="J78" s="102" t="s">
        <v>8</v>
      </c>
      <c r="K78" s="103">
        <v>0.57986111111111105</v>
      </c>
      <c r="L78" s="104">
        <v>0.58680555555555558</v>
      </c>
      <c r="M78" s="57" t="s">
        <v>32</v>
      </c>
      <c r="N78" s="104">
        <v>0.64583333333333337</v>
      </c>
      <c r="O78" s="57" t="s">
        <v>33</v>
      </c>
      <c r="P78" s="56" t="str">
        <f t="shared" si="58"/>
        <v>OK</v>
      </c>
      <c r="Q78" s="105">
        <f t="shared" si="59"/>
        <v>5.902777777777779E-2</v>
      </c>
      <c r="R78" s="105">
        <f t="shared" si="60"/>
        <v>6.9444444444445308E-3</v>
      </c>
      <c r="S78" s="105">
        <f t="shared" si="61"/>
        <v>6.5972222222222321E-2</v>
      </c>
      <c r="T78" s="105">
        <f t="shared" si="63"/>
        <v>5.9027777777777679E-2</v>
      </c>
      <c r="U78" s="56">
        <v>88.4</v>
      </c>
      <c r="V78" s="56">
        <f>INDEX('Počty dní'!A:E,MATCH(E78,'Počty dní'!C:C,0),4)</f>
        <v>205</v>
      </c>
      <c r="W78" s="166">
        <f t="shared" si="62"/>
        <v>18122</v>
      </c>
      <c r="X78" s="21"/>
    </row>
    <row r="79" spans="1:24" x14ac:dyDescent="0.25">
      <c r="A79" s="140">
        <v>108</v>
      </c>
      <c r="B79" s="56">
        <v>1008</v>
      </c>
      <c r="C79" s="56" t="s">
        <v>2</v>
      </c>
      <c r="D79" s="128"/>
      <c r="E79" s="101" t="str">
        <f>CONCATENATE(C79,D79)</f>
        <v>X</v>
      </c>
      <c r="F79" s="56" t="s">
        <v>153</v>
      </c>
      <c r="G79" s="55">
        <v>63</v>
      </c>
      <c r="H79" s="56" t="str">
        <f>CONCATENATE(F79,"/",G79)</f>
        <v>XXX100/63</v>
      </c>
      <c r="I79" s="102" t="s">
        <v>8</v>
      </c>
      <c r="J79" s="102" t="s">
        <v>8</v>
      </c>
      <c r="K79" s="103">
        <v>0.68402777777777779</v>
      </c>
      <c r="L79" s="104">
        <v>0.6875</v>
      </c>
      <c r="M79" s="57" t="s">
        <v>33</v>
      </c>
      <c r="N79" s="104">
        <v>0.74652777777777779</v>
      </c>
      <c r="O79" s="57" t="s">
        <v>32</v>
      </c>
      <c r="P79" s="56" t="str">
        <f t="shared" si="58"/>
        <v>OK</v>
      </c>
      <c r="Q79" s="105">
        <f t="shared" si="59"/>
        <v>5.902777777777779E-2</v>
      </c>
      <c r="R79" s="105">
        <f t="shared" si="60"/>
        <v>3.4722222222222099E-3</v>
      </c>
      <c r="S79" s="105">
        <f t="shared" si="61"/>
        <v>6.25E-2</v>
      </c>
      <c r="T79" s="105">
        <f t="shared" si="63"/>
        <v>3.819444444444442E-2</v>
      </c>
      <c r="U79" s="56">
        <v>88.4</v>
      </c>
      <c r="V79" s="56">
        <f>INDEX('Počty dní'!A:E,MATCH(E79,'Počty dní'!C:C,0),4)</f>
        <v>205</v>
      </c>
      <c r="W79" s="166">
        <f t="shared" si="62"/>
        <v>18122</v>
      </c>
      <c r="X79" s="21"/>
    </row>
    <row r="80" spans="1:24" ht="15.75" thickBot="1" x14ac:dyDescent="0.3">
      <c r="A80" s="141">
        <v>108</v>
      </c>
      <c r="B80" s="58">
        <v>1008</v>
      </c>
      <c r="C80" s="58" t="s">
        <v>2</v>
      </c>
      <c r="D80" s="167"/>
      <c r="E80" s="168" t="str">
        <f>CONCATENATE(C80,D80)</f>
        <v>X</v>
      </c>
      <c r="F80" s="58" t="s">
        <v>153</v>
      </c>
      <c r="G80" s="169">
        <v>34</v>
      </c>
      <c r="H80" s="58" t="str">
        <f>CONCATENATE(F80,"/",G80)</f>
        <v>XXX100/34</v>
      </c>
      <c r="I80" s="106" t="s">
        <v>8</v>
      </c>
      <c r="J80" s="106" t="s">
        <v>8</v>
      </c>
      <c r="K80" s="107">
        <v>0.76736111111111116</v>
      </c>
      <c r="L80" s="108">
        <v>0.77083333333333337</v>
      </c>
      <c r="M80" s="59" t="s">
        <v>32</v>
      </c>
      <c r="N80" s="108">
        <v>0.84722222222222221</v>
      </c>
      <c r="O80" s="59" t="s">
        <v>33</v>
      </c>
      <c r="P80" s="232"/>
      <c r="Q80" s="170">
        <f t="shared" si="59"/>
        <v>7.638888888888884E-2</v>
      </c>
      <c r="R80" s="170">
        <f t="shared" si="60"/>
        <v>3.4722222222222099E-3</v>
      </c>
      <c r="S80" s="170">
        <f t="shared" si="61"/>
        <v>7.9861111111111049E-2</v>
      </c>
      <c r="T80" s="170">
        <f t="shared" si="63"/>
        <v>2.083333333333337E-2</v>
      </c>
      <c r="U80" s="58">
        <v>88.6</v>
      </c>
      <c r="V80" s="58">
        <f>INDEX('Počty dní'!A:E,MATCH(E80,'Počty dní'!C:C,0),4)</f>
        <v>205</v>
      </c>
      <c r="W80" s="171">
        <f t="shared" si="62"/>
        <v>18163</v>
      </c>
      <c r="X80" s="21"/>
    </row>
    <row r="81" spans="1:24" ht="15.75" thickBot="1" x14ac:dyDescent="0.3">
      <c r="A81" s="172" t="str">
        <f ca="1">CONCATENATE(INDIRECT("R[-3]C[0]",FALSE),"celkem")</f>
        <v>108celkem</v>
      </c>
      <c r="B81" s="173"/>
      <c r="C81" s="173" t="str">
        <f ca="1">INDIRECT("R[-1]C[12]",FALSE)</f>
        <v>Jihlava,,aut.nádr.</v>
      </c>
      <c r="D81" s="174"/>
      <c r="E81" s="173"/>
      <c r="F81" s="175"/>
      <c r="G81" s="173"/>
      <c r="H81" s="176"/>
      <c r="I81" s="177"/>
      <c r="J81" s="178" t="str">
        <f ca="1">INDIRECT("R[-3]C[0]",FALSE)</f>
        <v>V+</v>
      </c>
      <c r="K81" s="179"/>
      <c r="L81" s="180"/>
      <c r="M81" s="181"/>
      <c r="N81" s="180"/>
      <c r="O81" s="182"/>
      <c r="P81" s="173"/>
      <c r="Q81" s="183">
        <f>SUM(Q75:Q80)</f>
        <v>0.40625000000000056</v>
      </c>
      <c r="R81" s="183">
        <f>SUM(R75:R80)</f>
        <v>2.4305555555555081E-2</v>
      </c>
      <c r="S81" s="183">
        <f>SUM(S75:S80)</f>
        <v>0.43055555555555558</v>
      </c>
      <c r="T81" s="183">
        <f>SUM(T75:T80)</f>
        <v>0.19097222222222215</v>
      </c>
      <c r="U81" s="184">
        <f>SUM(U75:U80)</f>
        <v>531</v>
      </c>
      <c r="V81" s="185"/>
      <c r="W81" s="186">
        <f>SUM(W75:W80)</f>
        <v>108855</v>
      </c>
      <c r="X81" s="21"/>
    </row>
    <row r="82" spans="1:24" x14ac:dyDescent="0.25">
      <c r="D82" s="129"/>
      <c r="E82" s="116"/>
      <c r="G82" s="62"/>
      <c r="K82" s="117"/>
      <c r="L82" s="118"/>
      <c r="M82" s="65"/>
      <c r="N82" s="118"/>
      <c r="O82" s="63"/>
      <c r="X82" s="21"/>
    </row>
    <row r="83" spans="1:24" ht="15.75" thickBot="1" x14ac:dyDescent="0.3">
      <c r="D83" s="129"/>
      <c r="E83" s="116"/>
      <c r="G83" s="62"/>
      <c r="K83" s="117"/>
      <c r="L83" s="118"/>
      <c r="M83" s="63"/>
      <c r="N83" s="118"/>
      <c r="O83" s="63"/>
      <c r="X83" s="21"/>
    </row>
    <row r="84" spans="1:24" x14ac:dyDescent="0.25">
      <c r="A84" s="138">
        <v>109</v>
      </c>
      <c r="B84" s="53">
        <v>1009</v>
      </c>
      <c r="C84" s="53" t="s">
        <v>2</v>
      </c>
      <c r="D84" s="159"/>
      <c r="E84" s="160" t="str">
        <f>CONCATENATE(C84,D84)</f>
        <v>X</v>
      </c>
      <c r="F84" s="53" t="s">
        <v>153</v>
      </c>
      <c r="G84" s="161">
        <v>3</v>
      </c>
      <c r="H84" s="53" t="str">
        <f>CONCATENATE(F84,"/",G84)</f>
        <v>XXX100/3</v>
      </c>
      <c r="I84" s="96" t="s">
        <v>8</v>
      </c>
      <c r="J84" s="96" t="s">
        <v>8</v>
      </c>
      <c r="K84" s="162">
        <v>0.17152777777777775</v>
      </c>
      <c r="L84" s="163">
        <v>0.17361111111111113</v>
      </c>
      <c r="M84" s="164" t="s">
        <v>33</v>
      </c>
      <c r="N84" s="163">
        <v>0.25</v>
      </c>
      <c r="O84" s="164" t="s">
        <v>32</v>
      </c>
      <c r="P84" s="53" t="str">
        <f t="shared" ref="P84:P88" si="64">IF(M85=O84,"OK","POZOR")</f>
        <v>OK</v>
      </c>
      <c r="Q84" s="165">
        <f t="shared" ref="Q84:Q89" si="65">IF(ISNUMBER(G84),N84-L84,IF(F84="přejezd",N84-L84,0))</f>
        <v>7.6388888888888867E-2</v>
      </c>
      <c r="R84" s="165">
        <f t="shared" ref="R84:R89" si="66">IF(ISNUMBER(G84),L84-K84,0)</f>
        <v>2.0833333333333814E-3</v>
      </c>
      <c r="S84" s="165">
        <f t="shared" ref="S84:S89" si="67">Q84+R84</f>
        <v>7.8472222222222249E-2</v>
      </c>
      <c r="T84" s="165"/>
      <c r="U84" s="53">
        <v>88.6</v>
      </c>
      <c r="V84" s="53">
        <f>INDEX('Počty dní'!A:E,MATCH(E84,'Počty dní'!C:C,0),4)</f>
        <v>205</v>
      </c>
      <c r="W84" s="98">
        <f t="shared" ref="W84:W89" si="68">V84*U84</f>
        <v>18163</v>
      </c>
      <c r="X84" s="21"/>
    </row>
    <row r="85" spans="1:24" x14ac:dyDescent="0.25">
      <c r="A85" s="140">
        <v>109</v>
      </c>
      <c r="B85" s="56">
        <v>1009</v>
      </c>
      <c r="C85" s="56" t="s">
        <v>2</v>
      </c>
      <c r="D85" s="128"/>
      <c r="E85" s="101" t="str">
        <f t="shared" ref="E85:E86" si="69">CONCATENATE(C85,D85)</f>
        <v>X</v>
      </c>
      <c r="F85" s="56" t="s">
        <v>153</v>
      </c>
      <c r="G85" s="55">
        <v>10</v>
      </c>
      <c r="H85" s="56" t="str">
        <f t="shared" ref="H85:H86" si="70">CONCATENATE(F85,"/",G85)</f>
        <v>XXX100/10</v>
      </c>
      <c r="I85" s="102" t="s">
        <v>8</v>
      </c>
      <c r="J85" s="102" t="s">
        <v>8</v>
      </c>
      <c r="K85" s="103">
        <v>0.2673611111111111</v>
      </c>
      <c r="L85" s="104">
        <v>0.27083333333333331</v>
      </c>
      <c r="M85" s="57" t="s">
        <v>32</v>
      </c>
      <c r="N85" s="104">
        <v>0.34722222222222227</v>
      </c>
      <c r="O85" s="57" t="s">
        <v>33</v>
      </c>
      <c r="P85" s="56" t="str">
        <f t="shared" si="64"/>
        <v>OK</v>
      </c>
      <c r="Q85" s="105">
        <f t="shared" si="65"/>
        <v>7.6388888888888951E-2</v>
      </c>
      <c r="R85" s="105">
        <f t="shared" si="66"/>
        <v>3.4722222222222099E-3</v>
      </c>
      <c r="S85" s="105">
        <f t="shared" si="67"/>
        <v>7.986111111111116E-2</v>
      </c>
      <c r="T85" s="105">
        <f t="shared" ref="T85:T89" si="71">K85-N84</f>
        <v>1.7361111111111105E-2</v>
      </c>
      <c r="U85" s="56">
        <v>88.6</v>
      </c>
      <c r="V85" s="56">
        <f>INDEX('Počty dní'!A:E,MATCH(E85,'Počty dní'!C:C,0),4)</f>
        <v>205</v>
      </c>
      <c r="W85" s="166">
        <f t="shared" si="68"/>
        <v>18163</v>
      </c>
      <c r="X85" s="21"/>
    </row>
    <row r="86" spans="1:24" x14ac:dyDescent="0.25">
      <c r="A86" s="140">
        <v>109</v>
      </c>
      <c r="B86" s="56">
        <v>1009</v>
      </c>
      <c r="C86" s="56" t="s">
        <v>2</v>
      </c>
      <c r="D86" s="128"/>
      <c r="E86" s="101" t="str">
        <f t="shared" si="69"/>
        <v>X</v>
      </c>
      <c r="F86" s="56" t="s">
        <v>153</v>
      </c>
      <c r="G86" s="55">
        <v>17</v>
      </c>
      <c r="H86" s="56" t="str">
        <f t="shared" si="70"/>
        <v>XXX100/17</v>
      </c>
      <c r="I86" s="102" t="s">
        <v>8</v>
      </c>
      <c r="J86" s="102" t="s">
        <v>8</v>
      </c>
      <c r="K86" s="103">
        <v>0.39930555555555558</v>
      </c>
      <c r="L86" s="104">
        <v>0.40277777777777801</v>
      </c>
      <c r="M86" s="57" t="s">
        <v>33</v>
      </c>
      <c r="N86" s="104">
        <v>0.47916666666666669</v>
      </c>
      <c r="O86" s="57" t="s">
        <v>32</v>
      </c>
      <c r="P86" s="56" t="str">
        <f t="shared" si="64"/>
        <v>OK</v>
      </c>
      <c r="Q86" s="105">
        <f t="shared" si="65"/>
        <v>7.6388888888888673E-2</v>
      </c>
      <c r="R86" s="105">
        <f t="shared" si="66"/>
        <v>3.4722222222224319E-3</v>
      </c>
      <c r="S86" s="105">
        <f t="shared" si="67"/>
        <v>7.9861111111111105E-2</v>
      </c>
      <c r="T86" s="105">
        <f t="shared" si="71"/>
        <v>5.2083333333333315E-2</v>
      </c>
      <c r="U86" s="56">
        <v>88.6</v>
      </c>
      <c r="V86" s="56">
        <f>INDEX('Počty dní'!A:E,MATCH(E86,'Počty dní'!C:C,0),4)</f>
        <v>205</v>
      </c>
      <c r="W86" s="166">
        <f t="shared" si="68"/>
        <v>18163</v>
      </c>
      <c r="X86" s="21"/>
    </row>
    <row r="87" spans="1:24" x14ac:dyDescent="0.25">
      <c r="A87" s="140">
        <v>109</v>
      </c>
      <c r="B87" s="56">
        <v>1009</v>
      </c>
      <c r="C87" s="56" t="s">
        <v>2</v>
      </c>
      <c r="D87" s="128"/>
      <c r="E87" s="101" t="str">
        <f>CONCATENATE(C87,D87)</f>
        <v>X</v>
      </c>
      <c r="F87" s="56" t="s">
        <v>153</v>
      </c>
      <c r="G87" s="55">
        <v>22</v>
      </c>
      <c r="H87" s="56" t="str">
        <f>CONCATENATE(F87,"/",G87)</f>
        <v>XXX100/22</v>
      </c>
      <c r="I87" s="102" t="s">
        <v>8</v>
      </c>
      <c r="J87" s="102" t="s">
        <v>8</v>
      </c>
      <c r="K87" s="103">
        <v>0.51736111111111105</v>
      </c>
      <c r="L87" s="104">
        <v>0.52083333333333304</v>
      </c>
      <c r="M87" s="57" t="s">
        <v>32</v>
      </c>
      <c r="N87" s="104">
        <v>0.59722222222222221</v>
      </c>
      <c r="O87" s="57" t="s">
        <v>33</v>
      </c>
      <c r="P87" s="56" t="str">
        <f t="shared" si="64"/>
        <v>OK</v>
      </c>
      <c r="Q87" s="105">
        <f t="shared" si="65"/>
        <v>7.6388888888889173E-2</v>
      </c>
      <c r="R87" s="105">
        <f t="shared" si="66"/>
        <v>3.4722222222219878E-3</v>
      </c>
      <c r="S87" s="105">
        <f t="shared" si="67"/>
        <v>7.986111111111116E-2</v>
      </c>
      <c r="T87" s="105">
        <f t="shared" si="71"/>
        <v>3.8194444444444364E-2</v>
      </c>
      <c r="U87" s="56">
        <v>88.6</v>
      </c>
      <c r="V87" s="56">
        <f>INDEX('Počty dní'!A:E,MATCH(E87,'Počty dní'!C:C,0),4)</f>
        <v>205</v>
      </c>
      <c r="W87" s="166">
        <f t="shared" si="68"/>
        <v>18163</v>
      </c>
      <c r="X87" s="21"/>
    </row>
    <row r="88" spans="1:24" x14ac:dyDescent="0.25">
      <c r="A88" s="140">
        <v>109</v>
      </c>
      <c r="B88" s="56">
        <v>1009</v>
      </c>
      <c r="C88" s="56" t="s">
        <v>2</v>
      </c>
      <c r="D88" s="128"/>
      <c r="E88" s="101" t="str">
        <f>CONCATENATE(C88,D88)</f>
        <v>X</v>
      </c>
      <c r="F88" s="56" t="s">
        <v>153</v>
      </c>
      <c r="G88" s="55">
        <v>27</v>
      </c>
      <c r="H88" s="56" t="str">
        <f>CONCATENATE(F88,"/",G88)</f>
        <v>XXX100/27</v>
      </c>
      <c r="I88" s="102" t="s">
        <v>8</v>
      </c>
      <c r="J88" s="102" t="s">
        <v>8</v>
      </c>
      <c r="K88" s="103">
        <v>0.60625000000000007</v>
      </c>
      <c r="L88" s="104">
        <v>0.61111111111111105</v>
      </c>
      <c r="M88" s="57" t="s">
        <v>33</v>
      </c>
      <c r="N88" s="104">
        <v>0.6875</v>
      </c>
      <c r="O88" s="57" t="s">
        <v>32</v>
      </c>
      <c r="P88" s="56" t="str">
        <f t="shared" si="64"/>
        <v>OK</v>
      </c>
      <c r="Q88" s="105">
        <f t="shared" si="65"/>
        <v>7.6388888888888951E-2</v>
      </c>
      <c r="R88" s="105">
        <f t="shared" si="66"/>
        <v>4.8611111111109828E-3</v>
      </c>
      <c r="S88" s="105">
        <f t="shared" si="67"/>
        <v>8.1249999999999933E-2</v>
      </c>
      <c r="T88" s="105">
        <f t="shared" si="71"/>
        <v>9.0277777777778567E-3</v>
      </c>
      <c r="U88" s="56">
        <v>88.6</v>
      </c>
      <c r="V88" s="56">
        <f>INDEX('Počty dní'!A:E,MATCH(E88,'Počty dní'!C:C,0),4)</f>
        <v>205</v>
      </c>
      <c r="W88" s="166">
        <f t="shared" si="68"/>
        <v>18163</v>
      </c>
      <c r="X88" s="21"/>
    </row>
    <row r="89" spans="1:24" ht="15.75" thickBot="1" x14ac:dyDescent="0.3">
      <c r="A89" s="141">
        <v>109</v>
      </c>
      <c r="B89" s="58">
        <v>1009</v>
      </c>
      <c r="C89" s="58" t="s">
        <v>2</v>
      </c>
      <c r="D89" s="190"/>
      <c r="E89" s="168" t="str">
        <f>CONCATENATE(C89,D89)</f>
        <v>X</v>
      </c>
      <c r="F89" s="58" t="s">
        <v>153</v>
      </c>
      <c r="G89" s="169">
        <v>64</v>
      </c>
      <c r="H89" s="58" t="str">
        <f>CONCATENATE(F89,"/",G89)</f>
        <v>XXX100/64</v>
      </c>
      <c r="I89" s="106" t="s">
        <v>8</v>
      </c>
      <c r="J89" s="106" t="s">
        <v>8</v>
      </c>
      <c r="K89" s="107">
        <v>0.70486111111111116</v>
      </c>
      <c r="L89" s="108">
        <v>0.71180555555555547</v>
      </c>
      <c r="M89" s="59" t="s">
        <v>32</v>
      </c>
      <c r="N89" s="108">
        <v>0.77083333333333337</v>
      </c>
      <c r="O89" s="59" t="s">
        <v>33</v>
      </c>
      <c r="P89" s="232"/>
      <c r="Q89" s="170">
        <f t="shared" si="65"/>
        <v>5.9027777777777901E-2</v>
      </c>
      <c r="R89" s="170">
        <f t="shared" si="66"/>
        <v>6.9444444444443088E-3</v>
      </c>
      <c r="S89" s="170">
        <f t="shared" si="67"/>
        <v>6.597222222222221E-2</v>
      </c>
      <c r="T89" s="170">
        <f t="shared" si="71"/>
        <v>1.736111111111116E-2</v>
      </c>
      <c r="U89" s="58">
        <v>88.4</v>
      </c>
      <c r="V89" s="58">
        <f>INDEX('Počty dní'!A:E,MATCH(E89,'Počty dní'!C:C,0),4)</f>
        <v>205</v>
      </c>
      <c r="W89" s="171">
        <f t="shared" si="68"/>
        <v>18122</v>
      </c>
      <c r="X89" s="21"/>
    </row>
    <row r="90" spans="1:24" ht="15.75" thickBot="1" x14ac:dyDescent="0.3">
      <c r="A90" s="172" t="str">
        <f ca="1">CONCATENATE(INDIRECT("R[-3]C[0]",FALSE),"celkem")</f>
        <v>109celkem</v>
      </c>
      <c r="B90" s="173"/>
      <c r="C90" s="173" t="str">
        <f ca="1">INDIRECT("R[-1]C[12]",FALSE)</f>
        <v>Jihlava,,aut.nádr.</v>
      </c>
      <c r="D90" s="174"/>
      <c r="E90" s="173"/>
      <c r="F90" s="175"/>
      <c r="G90" s="173"/>
      <c r="H90" s="176"/>
      <c r="I90" s="177"/>
      <c r="J90" s="178" t="str">
        <f ca="1">INDIRECT("R[-3]C[0]",FALSE)</f>
        <v>V+</v>
      </c>
      <c r="K90" s="179"/>
      <c r="L90" s="180"/>
      <c r="M90" s="181"/>
      <c r="N90" s="180"/>
      <c r="O90" s="182"/>
      <c r="P90" s="173"/>
      <c r="Q90" s="183">
        <f>SUM(Q84:Q89)</f>
        <v>0.44097222222222254</v>
      </c>
      <c r="R90" s="183">
        <f>SUM(R84:R89)</f>
        <v>2.4305555555555303E-2</v>
      </c>
      <c r="S90" s="183">
        <f>SUM(S84:S89)</f>
        <v>0.46527777777777779</v>
      </c>
      <c r="T90" s="183">
        <f>SUM(T84:T89)</f>
        <v>0.1340277777777778</v>
      </c>
      <c r="U90" s="184">
        <f>SUM(U84:U89)</f>
        <v>531.4</v>
      </c>
      <c r="V90" s="185"/>
      <c r="W90" s="186">
        <f>SUM(W84:W89)</f>
        <v>108937</v>
      </c>
      <c r="X90" s="21"/>
    </row>
    <row r="91" spans="1:24" x14ac:dyDescent="0.25">
      <c r="D91" s="129"/>
      <c r="E91" s="116"/>
      <c r="G91" s="62"/>
      <c r="K91" s="117"/>
      <c r="L91" s="118"/>
      <c r="M91" s="65"/>
      <c r="N91" s="118"/>
      <c r="O91" s="63"/>
      <c r="X91" s="21"/>
    </row>
    <row r="92" spans="1:24" ht="15.75" thickBot="1" x14ac:dyDescent="0.3">
      <c r="D92" s="129"/>
      <c r="E92" s="116"/>
      <c r="G92" s="62"/>
      <c r="K92" s="117"/>
      <c r="L92" s="118"/>
      <c r="M92" s="63"/>
      <c r="N92" s="118"/>
      <c r="O92" s="63"/>
      <c r="X92" s="21"/>
    </row>
    <row r="93" spans="1:24" x14ac:dyDescent="0.25">
      <c r="A93" s="138">
        <v>110</v>
      </c>
      <c r="B93" s="53">
        <v>1010</v>
      </c>
      <c r="C93" s="53" t="s">
        <v>2</v>
      </c>
      <c r="D93" s="159"/>
      <c r="E93" s="160" t="str">
        <f>CONCATENATE(C93,D93)</f>
        <v>X</v>
      </c>
      <c r="F93" s="53" t="s">
        <v>153</v>
      </c>
      <c r="G93" s="161">
        <v>4</v>
      </c>
      <c r="H93" s="53" t="str">
        <f>CONCATENATE(F93,"/",G93)</f>
        <v>XXX100/4</v>
      </c>
      <c r="I93" s="96" t="s">
        <v>8</v>
      </c>
      <c r="J93" s="96" t="s">
        <v>8</v>
      </c>
      <c r="K93" s="162">
        <v>0.21180555555555555</v>
      </c>
      <c r="L93" s="163">
        <v>0.21249999999999999</v>
      </c>
      <c r="M93" s="191" t="s">
        <v>34</v>
      </c>
      <c r="N93" s="163">
        <v>0.2638888888888889</v>
      </c>
      <c r="O93" s="164" t="s">
        <v>33</v>
      </c>
      <c r="P93" s="53" t="str">
        <f t="shared" ref="P93:P96" si="72">IF(M94=O93,"OK","POZOR")</f>
        <v>OK</v>
      </c>
      <c r="Q93" s="165">
        <f>IF(ISNUMBER(G93),N93-L93,IF(F93="přejezd",N93-L93,0))</f>
        <v>5.1388888888888901E-2</v>
      </c>
      <c r="R93" s="165">
        <f>IF(ISNUMBER(G93),L93-K93,0)</f>
        <v>6.9444444444444198E-4</v>
      </c>
      <c r="S93" s="165">
        <f t="shared" ref="S93:S97" si="73">Q93+R93</f>
        <v>5.2083333333333343E-2</v>
      </c>
      <c r="T93" s="165"/>
      <c r="U93" s="53">
        <v>53.5</v>
      </c>
      <c r="V93" s="53">
        <f>INDEX('Počty dní'!A:E,MATCH(E93,'Počty dní'!C:C,0),4)</f>
        <v>205</v>
      </c>
      <c r="W93" s="98">
        <f>V93*U93</f>
        <v>10967.5</v>
      </c>
      <c r="X93" s="21"/>
    </row>
    <row r="94" spans="1:24" x14ac:dyDescent="0.25">
      <c r="A94" s="140">
        <v>110</v>
      </c>
      <c r="B94" s="56">
        <v>1010</v>
      </c>
      <c r="C94" s="56" t="s">
        <v>2</v>
      </c>
      <c r="D94" s="128"/>
      <c r="E94" s="101" t="str">
        <f t="shared" si="39"/>
        <v>X</v>
      </c>
      <c r="F94" s="56" t="s">
        <v>153</v>
      </c>
      <c r="G94" s="55">
        <v>53</v>
      </c>
      <c r="H94" s="56" t="str">
        <f t="shared" si="40"/>
        <v>XXX100/53</v>
      </c>
      <c r="I94" s="102" t="s">
        <v>8</v>
      </c>
      <c r="J94" s="102" t="s">
        <v>8</v>
      </c>
      <c r="K94" s="103">
        <v>0.26597222222222222</v>
      </c>
      <c r="L94" s="104">
        <v>0.27083333333333331</v>
      </c>
      <c r="M94" s="57" t="s">
        <v>33</v>
      </c>
      <c r="N94" s="104">
        <v>0.3298611111111111</v>
      </c>
      <c r="O94" s="57" t="s">
        <v>32</v>
      </c>
      <c r="P94" s="56" t="str">
        <f t="shared" si="72"/>
        <v>OK</v>
      </c>
      <c r="Q94" s="105">
        <f>IF(ISNUMBER(G94),N94-L94,IF(F94="přejezd",N94-L94,0))</f>
        <v>5.902777777777779E-2</v>
      </c>
      <c r="R94" s="105">
        <f>IF(ISNUMBER(G94),L94-K94,0)</f>
        <v>4.8611111111110938E-3</v>
      </c>
      <c r="S94" s="105">
        <f t="shared" si="73"/>
        <v>6.3888888888888884E-2</v>
      </c>
      <c r="T94" s="105">
        <f t="shared" ref="T94:T97" si="74">K94-N93</f>
        <v>2.0833333333333259E-3</v>
      </c>
      <c r="U94" s="56">
        <v>88.4</v>
      </c>
      <c r="V94" s="56">
        <f>INDEX('Počty dní'!A:E,MATCH(E94,'Počty dní'!C:C,0),4)</f>
        <v>205</v>
      </c>
      <c r="W94" s="166">
        <f>V94*U94</f>
        <v>18122</v>
      </c>
      <c r="X94" s="21"/>
    </row>
    <row r="95" spans="1:24" x14ac:dyDescent="0.25">
      <c r="A95" s="140">
        <v>110</v>
      </c>
      <c r="B95" s="56">
        <v>1010</v>
      </c>
      <c r="C95" s="56" t="s">
        <v>2</v>
      </c>
      <c r="D95" s="128">
        <v>25</v>
      </c>
      <c r="E95" s="101" t="str">
        <f t="shared" ref="E95" si="75">CONCATENATE(C95,D95)</f>
        <v>X25</v>
      </c>
      <c r="F95" s="56" t="s">
        <v>153</v>
      </c>
      <c r="G95" s="55">
        <v>56</v>
      </c>
      <c r="H95" s="56" t="str">
        <f t="shared" ref="H95" si="76">CONCATENATE(F95,"/",G95)</f>
        <v>XXX100/56</v>
      </c>
      <c r="I95" s="102" t="s">
        <v>8</v>
      </c>
      <c r="J95" s="102" t="s">
        <v>8</v>
      </c>
      <c r="K95" s="103">
        <v>0.5395833333333333</v>
      </c>
      <c r="L95" s="104">
        <v>0.54513888888888895</v>
      </c>
      <c r="M95" s="57" t="s">
        <v>32</v>
      </c>
      <c r="N95" s="104">
        <v>0.60416666666666663</v>
      </c>
      <c r="O95" s="57" t="s">
        <v>33</v>
      </c>
      <c r="P95" s="56" t="str">
        <f t="shared" si="72"/>
        <v>OK</v>
      </c>
      <c r="Q95" s="105">
        <f>IF(ISNUMBER(G95),N95-L95,IF(F95="přejezd",N95-L95,0))</f>
        <v>5.9027777777777679E-2</v>
      </c>
      <c r="R95" s="105">
        <f>IF(ISNUMBER(G95),L95-K95,0)</f>
        <v>5.5555555555556468E-3</v>
      </c>
      <c r="S95" s="105">
        <f t="shared" si="73"/>
        <v>6.4583333333333326E-2</v>
      </c>
      <c r="T95" s="105">
        <f t="shared" si="74"/>
        <v>0.2097222222222222</v>
      </c>
      <c r="U95" s="56">
        <v>88.4</v>
      </c>
      <c r="V95" s="56">
        <f>INDEX('Počty dní'!A:E,MATCH(E95,'Počty dní'!C:C,0),4)</f>
        <v>205</v>
      </c>
      <c r="W95" s="166">
        <f>V95*U95</f>
        <v>18122</v>
      </c>
      <c r="X95" s="21"/>
    </row>
    <row r="96" spans="1:24" x14ac:dyDescent="0.25">
      <c r="A96" s="140">
        <v>110</v>
      </c>
      <c r="B96" s="56">
        <v>1010</v>
      </c>
      <c r="C96" s="56" t="s">
        <v>2</v>
      </c>
      <c r="D96" s="130"/>
      <c r="E96" s="101" t="str">
        <f>CONCATENATE(C96,D96)</f>
        <v>X</v>
      </c>
      <c r="F96" s="56" t="s">
        <v>153</v>
      </c>
      <c r="G96" s="55">
        <v>61</v>
      </c>
      <c r="H96" s="56" t="str">
        <f>CONCATENATE(F96,"/",G96)</f>
        <v>XXX100/61</v>
      </c>
      <c r="I96" s="102" t="s">
        <v>8</v>
      </c>
      <c r="J96" s="102" t="s">
        <v>8</v>
      </c>
      <c r="K96" s="103">
        <v>0.64097222222222217</v>
      </c>
      <c r="L96" s="104">
        <v>0.64583333333333337</v>
      </c>
      <c r="M96" s="57" t="s">
        <v>33</v>
      </c>
      <c r="N96" s="104">
        <v>0.70486111111111116</v>
      </c>
      <c r="O96" s="57" t="s">
        <v>32</v>
      </c>
      <c r="P96" s="56" t="str">
        <f t="shared" si="72"/>
        <v>OK</v>
      </c>
      <c r="Q96" s="105">
        <f>IF(ISNUMBER(G96),N96-L96,IF(F96="přejezd",N96-L96,0))</f>
        <v>5.902777777777779E-2</v>
      </c>
      <c r="R96" s="105">
        <f>IF(ISNUMBER(G96),L96-K96,0)</f>
        <v>4.8611111111112049E-3</v>
      </c>
      <c r="S96" s="105">
        <f t="shared" si="73"/>
        <v>6.3888888888888995E-2</v>
      </c>
      <c r="T96" s="105">
        <f t="shared" si="74"/>
        <v>3.6805555555555536E-2</v>
      </c>
      <c r="U96" s="56">
        <v>88.4</v>
      </c>
      <c r="V96" s="56">
        <f>INDEX('Počty dní'!A:E,MATCH(E96,'Počty dní'!C:C,0),4)</f>
        <v>205</v>
      </c>
      <c r="W96" s="166">
        <f>V96*U96</f>
        <v>18122</v>
      </c>
      <c r="X96" s="21"/>
    </row>
    <row r="97" spans="1:48" ht="15.75" thickBot="1" x14ac:dyDescent="0.3">
      <c r="A97" s="141">
        <v>110</v>
      </c>
      <c r="B97" s="58">
        <v>1010</v>
      </c>
      <c r="C97" s="58" t="s">
        <v>2</v>
      </c>
      <c r="D97" s="190"/>
      <c r="E97" s="168" t="str">
        <f>CONCATENATE(C97,D97)</f>
        <v>X</v>
      </c>
      <c r="F97" s="58" t="s">
        <v>153</v>
      </c>
      <c r="G97" s="169">
        <v>86</v>
      </c>
      <c r="H97" s="58" t="str">
        <f>CONCATENATE(F97,"/",G97)</f>
        <v>XXX100/86</v>
      </c>
      <c r="I97" s="106" t="s">
        <v>8</v>
      </c>
      <c r="J97" s="106" t="s">
        <v>8</v>
      </c>
      <c r="K97" s="107">
        <v>0.74652777777777779</v>
      </c>
      <c r="L97" s="108">
        <v>0.75</v>
      </c>
      <c r="M97" s="59" t="s">
        <v>32</v>
      </c>
      <c r="N97" s="108">
        <v>0.77430555555555547</v>
      </c>
      <c r="O97" s="192" t="s">
        <v>34</v>
      </c>
      <c r="P97" s="232"/>
      <c r="Q97" s="170">
        <f>IF(ISNUMBER(G97),N97-L97,IF(F97="přejezd",N97-L97,0))</f>
        <v>2.4305555555555469E-2</v>
      </c>
      <c r="R97" s="170">
        <f>IF(ISNUMBER(G97),L97-K97,0)</f>
        <v>3.4722222222222099E-3</v>
      </c>
      <c r="S97" s="170">
        <f t="shared" si="73"/>
        <v>2.7777777777777679E-2</v>
      </c>
      <c r="T97" s="170">
        <f t="shared" si="74"/>
        <v>4.166666666666663E-2</v>
      </c>
      <c r="U97" s="58">
        <v>35.1</v>
      </c>
      <c r="V97" s="58">
        <f>INDEX('Počty dní'!A:E,MATCH(E97,'Počty dní'!C:C,0),4)</f>
        <v>205</v>
      </c>
      <c r="W97" s="171">
        <f>V97*U97</f>
        <v>7195.5</v>
      </c>
      <c r="X97" s="21"/>
    </row>
    <row r="98" spans="1:48" ht="15.75" thickBot="1" x14ac:dyDescent="0.3">
      <c r="A98" s="172" t="str">
        <f ca="1">CONCATENATE(INDIRECT("R[-3]C[0]",FALSE),"celkem")</f>
        <v>110celkem</v>
      </c>
      <c r="B98" s="173"/>
      <c r="C98" s="173" t="str">
        <f ca="1">INDIRECT("R[-1]C[12]",FALSE)</f>
        <v>Velká Bíteš,,nám.</v>
      </c>
      <c r="D98" s="174"/>
      <c r="E98" s="173"/>
      <c r="F98" s="175"/>
      <c r="G98" s="173"/>
      <c r="H98" s="176"/>
      <c r="I98" s="177"/>
      <c r="J98" s="178" t="str">
        <f ca="1">INDIRECT("R[-3]C[0]",FALSE)</f>
        <v>V+</v>
      </c>
      <c r="K98" s="179"/>
      <c r="L98" s="180"/>
      <c r="M98" s="181"/>
      <c r="N98" s="180"/>
      <c r="O98" s="182"/>
      <c r="P98" s="173"/>
      <c r="Q98" s="183">
        <f>SUM(Q93:Q97)</f>
        <v>0.25277777777777766</v>
      </c>
      <c r="R98" s="183">
        <f>SUM(R93:R97)</f>
        <v>1.9444444444444597E-2</v>
      </c>
      <c r="S98" s="183">
        <f>SUM(S93:S97)</f>
        <v>0.27222222222222225</v>
      </c>
      <c r="T98" s="183">
        <f>SUM(T93:T97)</f>
        <v>0.29027777777777769</v>
      </c>
      <c r="U98" s="184">
        <f>SUM(U93:U97)</f>
        <v>353.80000000000007</v>
      </c>
      <c r="V98" s="185"/>
      <c r="W98" s="186">
        <f>SUM(W93:W97)</f>
        <v>72529</v>
      </c>
      <c r="X98" s="21"/>
    </row>
    <row r="99" spans="1:48" x14ac:dyDescent="0.25">
      <c r="D99" s="129"/>
      <c r="E99" s="116"/>
      <c r="G99" s="62"/>
      <c r="K99" s="117"/>
      <c r="L99" s="118"/>
      <c r="M99" s="63"/>
      <c r="N99" s="118"/>
      <c r="O99" s="63"/>
      <c r="X99" s="21"/>
    </row>
    <row r="100" spans="1:48" ht="15.75" thickBot="1" x14ac:dyDescent="0.3">
      <c r="D100" s="133"/>
      <c r="E100" s="116"/>
      <c r="G100" s="67"/>
      <c r="K100" s="117"/>
      <c r="L100" s="118"/>
      <c r="M100" s="70"/>
      <c r="N100" s="118"/>
      <c r="O100" s="70"/>
      <c r="X100" s="21"/>
    </row>
    <row r="101" spans="1:48" x14ac:dyDescent="0.25">
      <c r="A101" s="138">
        <v>111</v>
      </c>
      <c r="B101" s="53">
        <v>1011</v>
      </c>
      <c r="C101" s="53" t="s">
        <v>2</v>
      </c>
      <c r="D101" s="96"/>
      <c r="E101" s="53" t="str">
        <f t="shared" ref="E101" si="77">CONCATENATE(C101,D101)</f>
        <v>X</v>
      </c>
      <c r="F101" s="53" t="s">
        <v>82</v>
      </c>
      <c r="G101" s="53"/>
      <c r="H101" s="53" t="str">
        <f t="shared" ref="H101" si="78">CONCATENATE(F101,"/",G101)</f>
        <v>přejezd/</v>
      </c>
      <c r="I101" s="95"/>
      <c r="J101" s="96" t="s">
        <v>6</v>
      </c>
      <c r="K101" s="162">
        <v>0.23680555555555557</v>
      </c>
      <c r="L101" s="163">
        <v>0.23680555555555557</v>
      </c>
      <c r="M101" s="193" t="str">
        <f>O127</f>
        <v>Velká Bíteš,,nám.</v>
      </c>
      <c r="N101" s="163">
        <v>0.24374999999999999</v>
      </c>
      <c r="O101" s="193" t="str">
        <f>M102</f>
        <v>Osová Bítýška</v>
      </c>
      <c r="P101" s="53" t="str">
        <f t="shared" ref="P101:P113" si="79">IF(M102=O101,"OK","POZOR")</f>
        <v>OK</v>
      </c>
      <c r="Q101" s="165">
        <f t="shared" ref="Q101:Q114" si="80">IF(ISNUMBER(G101),N101-L101,IF(F101="přejezd",N101-L101,0))</f>
        <v>6.9444444444444198E-3</v>
      </c>
      <c r="R101" s="165">
        <f t="shared" ref="R101:R114" si="81">IF(ISNUMBER(G101),L101-K101,0)</f>
        <v>0</v>
      </c>
      <c r="S101" s="165">
        <f t="shared" ref="S101:S114" si="82">Q101+R101</f>
        <v>6.9444444444444198E-3</v>
      </c>
      <c r="T101" s="165"/>
      <c r="U101" s="53">
        <v>0</v>
      </c>
      <c r="V101" s="53">
        <f>INDEX('Počty dní'!A:E,MATCH(E101,'Počty dní'!C:C,0),4)</f>
        <v>205</v>
      </c>
      <c r="W101" s="98">
        <f t="shared" ref="W101:W102" si="83">V101*U101</f>
        <v>0</v>
      </c>
      <c r="X101" s="21"/>
      <c r="AL101" s="27"/>
      <c r="AM101" s="27"/>
      <c r="AP101" s="16"/>
      <c r="AQ101" s="16"/>
      <c r="AR101" s="16"/>
      <c r="AS101" s="16"/>
      <c r="AT101" s="16"/>
      <c r="AU101" s="28"/>
      <c r="AV101" s="28"/>
    </row>
    <row r="102" spans="1:48" x14ac:dyDescent="0.25">
      <c r="A102" s="140">
        <v>111</v>
      </c>
      <c r="B102" s="56">
        <v>1011</v>
      </c>
      <c r="C102" s="56" t="s">
        <v>2</v>
      </c>
      <c r="D102" s="128"/>
      <c r="E102" s="101" t="str">
        <f t="shared" ref="E102" si="84">CONCATENATE(C102,D102)</f>
        <v>X</v>
      </c>
      <c r="F102" s="56" t="s">
        <v>150</v>
      </c>
      <c r="G102" s="64">
        <v>4</v>
      </c>
      <c r="H102" s="56" t="str">
        <f t="shared" ref="H102" si="85">CONCATENATE(F102,"/",G102)</f>
        <v>XXX113/4</v>
      </c>
      <c r="I102" s="56" t="s">
        <v>5</v>
      </c>
      <c r="J102" s="100" t="s">
        <v>6</v>
      </c>
      <c r="K102" s="103">
        <v>0.24374999999999999</v>
      </c>
      <c r="L102" s="104">
        <v>0.24444444444444446</v>
      </c>
      <c r="M102" s="68" t="s">
        <v>53</v>
      </c>
      <c r="N102" s="104">
        <v>0.26319444444444445</v>
      </c>
      <c r="O102" s="68" t="s">
        <v>31</v>
      </c>
      <c r="P102" s="56" t="str">
        <f t="shared" si="79"/>
        <v>OK</v>
      </c>
      <c r="Q102" s="105">
        <f t="shared" si="80"/>
        <v>1.8749999999999989E-2</v>
      </c>
      <c r="R102" s="105">
        <f t="shared" si="81"/>
        <v>6.9444444444446973E-4</v>
      </c>
      <c r="S102" s="105">
        <f t="shared" si="82"/>
        <v>1.9444444444444459E-2</v>
      </c>
      <c r="T102" s="105">
        <f t="shared" ref="T102:T114" si="86">K102-N101</f>
        <v>0</v>
      </c>
      <c r="U102" s="56">
        <v>15.1</v>
      </c>
      <c r="V102" s="56">
        <f>INDEX('Počty dní'!A:E,MATCH(E102,'Počty dní'!C:C,0),4)</f>
        <v>205</v>
      </c>
      <c r="W102" s="166">
        <f t="shared" si="83"/>
        <v>3095.5</v>
      </c>
      <c r="X102" s="21"/>
    </row>
    <row r="103" spans="1:48" x14ac:dyDescent="0.25">
      <c r="A103" s="140">
        <v>111</v>
      </c>
      <c r="B103" s="56">
        <v>1011</v>
      </c>
      <c r="C103" s="56" t="s">
        <v>2</v>
      </c>
      <c r="D103" s="102"/>
      <c r="E103" s="101" t="str">
        <f>CONCATENATE(C103,D103)</f>
        <v>X</v>
      </c>
      <c r="F103" s="56" t="s">
        <v>158</v>
      </c>
      <c r="G103" s="71">
        <v>3</v>
      </c>
      <c r="H103" s="56" t="str">
        <f>CONCATENATE(F103,"/",G103)</f>
        <v>XXX108/3</v>
      </c>
      <c r="I103" s="99" t="s">
        <v>5</v>
      </c>
      <c r="J103" s="100" t="s">
        <v>6</v>
      </c>
      <c r="K103" s="103">
        <v>0.2638888888888889</v>
      </c>
      <c r="L103" s="104">
        <v>0.26458333333333334</v>
      </c>
      <c r="M103" s="57" t="s">
        <v>31</v>
      </c>
      <c r="N103" s="104">
        <v>0.28125</v>
      </c>
      <c r="O103" s="57" t="s">
        <v>29</v>
      </c>
      <c r="P103" s="56" t="str">
        <f t="shared" si="79"/>
        <v>OK</v>
      </c>
      <c r="Q103" s="105">
        <f t="shared" si="80"/>
        <v>1.6666666666666663E-2</v>
      </c>
      <c r="R103" s="105">
        <f t="shared" si="81"/>
        <v>6.9444444444444198E-4</v>
      </c>
      <c r="S103" s="105">
        <f t="shared" si="82"/>
        <v>1.7361111111111105E-2</v>
      </c>
      <c r="T103" s="105">
        <f t="shared" si="86"/>
        <v>6.9444444444444198E-4</v>
      </c>
      <c r="U103" s="56">
        <v>16.100000000000001</v>
      </c>
      <c r="V103" s="56">
        <f>INDEX('Počty dní'!A:E,MATCH(E103,'Počty dní'!C:C,0),4)</f>
        <v>205</v>
      </c>
      <c r="W103" s="166">
        <f t="shared" ref="W103:W111" si="87">V103*U103</f>
        <v>3300.5000000000005</v>
      </c>
      <c r="X103" s="21"/>
    </row>
    <row r="104" spans="1:48" x14ac:dyDescent="0.25">
      <c r="A104" s="140">
        <v>111</v>
      </c>
      <c r="B104" s="56">
        <v>1011</v>
      </c>
      <c r="C104" s="56" t="s">
        <v>2</v>
      </c>
      <c r="D104" s="102"/>
      <c r="E104" s="101" t="str">
        <f>CONCATENATE(C104,D104)</f>
        <v>X</v>
      </c>
      <c r="F104" s="56" t="s">
        <v>82</v>
      </c>
      <c r="G104" s="64"/>
      <c r="H104" s="56" t="str">
        <f>CONCATENATE(F104,"/",G104)</f>
        <v>přejezd/</v>
      </c>
      <c r="I104" s="99"/>
      <c r="J104" s="100" t="s">
        <v>6</v>
      </c>
      <c r="K104" s="103">
        <v>0.28125</v>
      </c>
      <c r="L104" s="104">
        <v>0.28125</v>
      </c>
      <c r="M104" s="57" t="s">
        <v>29</v>
      </c>
      <c r="N104" s="104">
        <v>0.29166666666666669</v>
      </c>
      <c r="O104" s="68" t="s">
        <v>35</v>
      </c>
      <c r="P104" s="56" t="str">
        <f t="shared" si="79"/>
        <v>OK</v>
      </c>
      <c r="Q104" s="105">
        <f>IF(ISNUMBER(G104),N104-L104,IF(F104="přejezd",N104-L104,0))</f>
        <v>1.0416666666666685E-2</v>
      </c>
      <c r="R104" s="105">
        <f>IF(ISNUMBER(G104),L104-K104,0)</f>
        <v>0</v>
      </c>
      <c r="S104" s="105">
        <f>Q104+R104</f>
        <v>1.0416666666666685E-2</v>
      </c>
      <c r="T104" s="105">
        <f t="shared" si="86"/>
        <v>0</v>
      </c>
      <c r="U104" s="56">
        <v>0</v>
      </c>
      <c r="V104" s="56">
        <f>INDEX('Počty dní'!A:E,MATCH(E104,'Počty dní'!C:C,0),4)</f>
        <v>205</v>
      </c>
      <c r="W104" s="166">
        <f>V104*U104</f>
        <v>0</v>
      </c>
      <c r="X104" s="21"/>
    </row>
    <row r="105" spans="1:48" x14ac:dyDescent="0.25">
      <c r="A105" s="140">
        <v>111</v>
      </c>
      <c r="B105" s="56">
        <v>1011</v>
      </c>
      <c r="C105" s="56" t="s">
        <v>2</v>
      </c>
      <c r="D105" s="102"/>
      <c r="E105" s="101" t="str">
        <f>CONCATENATE(C105,D105)</f>
        <v>X</v>
      </c>
      <c r="F105" s="56" t="s">
        <v>148</v>
      </c>
      <c r="G105" s="71">
        <v>8</v>
      </c>
      <c r="H105" s="56" t="str">
        <f>CONCATENATE(F105,"/",G105)</f>
        <v>XXX107/8</v>
      </c>
      <c r="I105" s="102" t="s">
        <v>6</v>
      </c>
      <c r="J105" s="100" t="s">
        <v>6</v>
      </c>
      <c r="K105" s="103">
        <v>0.29375000000000001</v>
      </c>
      <c r="L105" s="104">
        <v>0.29583333333333334</v>
      </c>
      <c r="M105" s="57" t="s">
        <v>35</v>
      </c>
      <c r="N105" s="104">
        <v>0.32500000000000001</v>
      </c>
      <c r="O105" s="57" t="s">
        <v>29</v>
      </c>
      <c r="P105" s="56" t="str">
        <f t="shared" si="79"/>
        <v>OK</v>
      </c>
      <c r="Q105" s="105">
        <f>IF(ISNUMBER(G105),N105-L105,IF(F105="přejezd",N105-L105,0))</f>
        <v>2.9166666666666674E-2</v>
      </c>
      <c r="R105" s="105">
        <f>IF(ISNUMBER(G105),L105-K105,0)</f>
        <v>2.0833333333333259E-3</v>
      </c>
      <c r="S105" s="105">
        <f>Q105+R105</f>
        <v>3.125E-2</v>
      </c>
      <c r="T105" s="105">
        <f t="shared" si="86"/>
        <v>2.0833333333333259E-3</v>
      </c>
      <c r="U105" s="56">
        <v>27</v>
      </c>
      <c r="V105" s="56">
        <f>INDEX('Počty dní'!A:E,MATCH(E105,'Počty dní'!C:C,0),4)</f>
        <v>205</v>
      </c>
      <c r="W105" s="166">
        <f>V105*U105</f>
        <v>5535</v>
      </c>
      <c r="X105" s="21"/>
    </row>
    <row r="106" spans="1:48" x14ac:dyDescent="0.25">
      <c r="A106" s="140">
        <v>111</v>
      </c>
      <c r="B106" s="56">
        <v>1011</v>
      </c>
      <c r="C106" s="56" t="s">
        <v>2</v>
      </c>
      <c r="D106" s="128"/>
      <c r="E106" s="56" t="str">
        <f t="shared" ref="E106" si="88">CONCATENATE(C106,D106)</f>
        <v>X</v>
      </c>
      <c r="F106" s="56" t="s">
        <v>82</v>
      </c>
      <c r="G106" s="56"/>
      <c r="H106" s="56" t="str">
        <f t="shared" ref="H106" si="89">CONCATENATE(F106,"/",G106)</f>
        <v>přejezd/</v>
      </c>
      <c r="I106" s="99"/>
      <c r="J106" s="100" t="s">
        <v>6</v>
      </c>
      <c r="K106" s="103">
        <v>0.39652777777777781</v>
      </c>
      <c r="L106" s="104">
        <v>0.39652777777777781</v>
      </c>
      <c r="M106" s="68" t="str">
        <f>O389</f>
        <v>Velké Meziříčí,,aut.nádr.</v>
      </c>
      <c r="N106" s="104">
        <v>0.3979166666666667</v>
      </c>
      <c r="O106" s="57" t="s">
        <v>42</v>
      </c>
      <c r="P106" s="56" t="str">
        <f t="shared" si="79"/>
        <v>OK</v>
      </c>
      <c r="Q106" s="105">
        <f>IF(ISNUMBER(G106),N106-L106,IF(F106="přejezd",N106-L106,0))</f>
        <v>1.388888888888884E-3</v>
      </c>
      <c r="R106" s="105">
        <f>IF(ISNUMBER(G106),L106-K106,0)</f>
        <v>0</v>
      </c>
      <c r="S106" s="105">
        <f>Q106+R106</f>
        <v>1.388888888888884E-3</v>
      </c>
      <c r="T106" s="105">
        <f t="shared" si="86"/>
        <v>7.1527777777777801E-2</v>
      </c>
      <c r="U106" s="56">
        <v>0</v>
      </c>
      <c r="V106" s="56">
        <f>INDEX('Počty dní'!A:E,MATCH(E106,'Počty dní'!C:C,0),4)</f>
        <v>205</v>
      </c>
      <c r="W106" s="166">
        <f>V106*U106</f>
        <v>0</v>
      </c>
      <c r="X106" s="21"/>
      <c r="AL106" s="27"/>
      <c r="AM106" s="27"/>
      <c r="AP106" s="16"/>
      <c r="AQ106" s="16"/>
      <c r="AR106" s="16"/>
      <c r="AS106" s="16"/>
      <c r="AT106" s="16"/>
      <c r="AU106" s="28"/>
      <c r="AV106" s="28"/>
    </row>
    <row r="107" spans="1:48" x14ac:dyDescent="0.25">
      <c r="A107" s="140">
        <v>111</v>
      </c>
      <c r="B107" s="56">
        <v>1011</v>
      </c>
      <c r="C107" s="56" t="s">
        <v>2</v>
      </c>
      <c r="D107" s="102"/>
      <c r="E107" s="101" t="str">
        <f>CONCATENATE(C107,D107)</f>
        <v>X</v>
      </c>
      <c r="F107" s="56" t="s">
        <v>137</v>
      </c>
      <c r="G107" s="64">
        <v>15</v>
      </c>
      <c r="H107" s="56" t="str">
        <f>CONCATENATE(F107,"/",G107)</f>
        <v>XXX460/15</v>
      </c>
      <c r="I107" s="99" t="s">
        <v>5</v>
      </c>
      <c r="J107" s="100" t="s">
        <v>6</v>
      </c>
      <c r="K107" s="103">
        <v>0.3979166666666667</v>
      </c>
      <c r="L107" s="104">
        <v>0.39930555555555558</v>
      </c>
      <c r="M107" s="57" t="s">
        <v>42</v>
      </c>
      <c r="N107" s="104">
        <v>0.43194444444444446</v>
      </c>
      <c r="O107" s="57" t="s">
        <v>41</v>
      </c>
      <c r="P107" s="56" t="str">
        <f t="shared" si="79"/>
        <v>OK</v>
      </c>
      <c r="Q107" s="105">
        <f t="shared" si="80"/>
        <v>3.2638888888888884E-2</v>
      </c>
      <c r="R107" s="105">
        <f t="shared" si="81"/>
        <v>1.388888888888884E-3</v>
      </c>
      <c r="S107" s="105">
        <f t="shared" si="82"/>
        <v>3.4027777777777768E-2</v>
      </c>
      <c r="T107" s="105">
        <f t="shared" si="86"/>
        <v>0</v>
      </c>
      <c r="U107" s="56">
        <v>25.7</v>
      </c>
      <c r="V107" s="56">
        <f>INDEX('Počty dní'!A:E,MATCH(E107,'Počty dní'!C:C,0),4)</f>
        <v>205</v>
      </c>
      <c r="W107" s="166">
        <f t="shared" si="87"/>
        <v>5268.5</v>
      </c>
      <c r="X107" s="21"/>
    </row>
    <row r="108" spans="1:48" x14ac:dyDescent="0.25">
      <c r="A108" s="140">
        <v>111</v>
      </c>
      <c r="B108" s="56">
        <v>1011</v>
      </c>
      <c r="C108" s="56" t="s">
        <v>2</v>
      </c>
      <c r="D108" s="102"/>
      <c r="E108" s="101" t="str">
        <f>CONCATENATE(C108,D108)</f>
        <v>X</v>
      </c>
      <c r="F108" s="56" t="s">
        <v>137</v>
      </c>
      <c r="G108" s="71">
        <v>16</v>
      </c>
      <c r="H108" s="56" t="str">
        <f>CONCATENATE(F108,"/",G108)</f>
        <v>XXX460/16</v>
      </c>
      <c r="I108" s="99" t="s">
        <v>5</v>
      </c>
      <c r="J108" s="100" t="s">
        <v>6</v>
      </c>
      <c r="K108" s="103">
        <v>0.48125000000000001</v>
      </c>
      <c r="L108" s="104">
        <v>0.48472222222222222</v>
      </c>
      <c r="M108" s="57" t="s">
        <v>41</v>
      </c>
      <c r="N108" s="104">
        <v>0.51250000000000007</v>
      </c>
      <c r="O108" s="57" t="s">
        <v>42</v>
      </c>
      <c r="P108" s="56" t="str">
        <f t="shared" si="79"/>
        <v>OK</v>
      </c>
      <c r="Q108" s="105">
        <f t="shared" si="80"/>
        <v>2.7777777777777846E-2</v>
      </c>
      <c r="R108" s="105">
        <f t="shared" si="81"/>
        <v>3.4722222222222099E-3</v>
      </c>
      <c r="S108" s="105">
        <f t="shared" si="82"/>
        <v>3.1250000000000056E-2</v>
      </c>
      <c r="T108" s="105">
        <f t="shared" si="86"/>
        <v>4.9305555555555547E-2</v>
      </c>
      <c r="U108" s="56">
        <v>25.7</v>
      </c>
      <c r="V108" s="56">
        <f>INDEX('Počty dní'!A:E,MATCH(E108,'Počty dní'!C:C,0),4)</f>
        <v>205</v>
      </c>
      <c r="W108" s="166">
        <f t="shared" si="87"/>
        <v>5268.5</v>
      </c>
      <c r="X108" s="21"/>
    </row>
    <row r="109" spans="1:48" x14ac:dyDescent="0.25">
      <c r="A109" s="140">
        <v>111</v>
      </c>
      <c r="B109" s="56">
        <v>1011</v>
      </c>
      <c r="C109" s="56" t="s">
        <v>2</v>
      </c>
      <c r="D109" s="128"/>
      <c r="E109" s="56" t="str">
        <f t="shared" ref="E109" si="90">CONCATENATE(C109,D109)</f>
        <v>X</v>
      </c>
      <c r="F109" s="56" t="s">
        <v>82</v>
      </c>
      <c r="G109" s="56"/>
      <c r="H109" s="56" t="str">
        <f t="shared" ref="H109" si="91">CONCATENATE(F109,"/",G109)</f>
        <v>přejezd/</v>
      </c>
      <c r="I109" s="99"/>
      <c r="J109" s="100" t="s">
        <v>6</v>
      </c>
      <c r="K109" s="103">
        <v>0.51250000000000007</v>
      </c>
      <c r="L109" s="104">
        <v>0.51250000000000007</v>
      </c>
      <c r="M109" s="57" t="s">
        <v>42</v>
      </c>
      <c r="N109" s="104">
        <v>0.51388888888888895</v>
      </c>
      <c r="O109" s="57" t="s">
        <v>29</v>
      </c>
      <c r="P109" s="56" t="str">
        <f t="shared" si="79"/>
        <v>OK</v>
      </c>
      <c r="Q109" s="105">
        <f t="shared" si="80"/>
        <v>1.388888888888884E-3</v>
      </c>
      <c r="R109" s="105">
        <f t="shared" si="81"/>
        <v>0</v>
      </c>
      <c r="S109" s="105">
        <f t="shared" si="82"/>
        <v>1.388888888888884E-3</v>
      </c>
      <c r="T109" s="105">
        <f t="shared" si="86"/>
        <v>0</v>
      </c>
      <c r="U109" s="56">
        <v>0</v>
      </c>
      <c r="V109" s="56">
        <f>INDEX('Počty dní'!A:E,MATCH(E109,'Počty dní'!C:C,0),4)</f>
        <v>205</v>
      </c>
      <c r="W109" s="166">
        <f t="shared" si="87"/>
        <v>0</v>
      </c>
      <c r="X109" s="21"/>
      <c r="AL109" s="27"/>
      <c r="AM109" s="27"/>
      <c r="AP109" s="16"/>
      <c r="AQ109" s="16"/>
      <c r="AR109" s="16"/>
      <c r="AS109" s="16"/>
      <c r="AT109" s="16"/>
      <c r="AU109" s="28"/>
      <c r="AV109" s="28"/>
    </row>
    <row r="110" spans="1:48" x14ac:dyDescent="0.25">
      <c r="A110" s="140">
        <v>111</v>
      </c>
      <c r="B110" s="56">
        <v>1011</v>
      </c>
      <c r="C110" s="56" t="s">
        <v>2</v>
      </c>
      <c r="D110" s="102"/>
      <c r="E110" s="101" t="str">
        <f t="shared" ref="E110:E111" si="92">CONCATENATE(C110,D110)</f>
        <v>X</v>
      </c>
      <c r="F110" s="56" t="s">
        <v>126</v>
      </c>
      <c r="G110" s="55">
        <v>15</v>
      </c>
      <c r="H110" s="56" t="str">
        <f t="shared" ref="H110:H111" si="93">CONCATENATE(F110,"/",G110)</f>
        <v>XXX104/15</v>
      </c>
      <c r="I110" s="56" t="s">
        <v>5</v>
      </c>
      <c r="J110" s="100" t="s">
        <v>6</v>
      </c>
      <c r="K110" s="103">
        <v>0.51388888888888895</v>
      </c>
      <c r="L110" s="104">
        <v>0.51527777777777783</v>
      </c>
      <c r="M110" s="57" t="s">
        <v>29</v>
      </c>
      <c r="N110" s="104">
        <v>0.53888888888888886</v>
      </c>
      <c r="O110" s="57" t="s">
        <v>38</v>
      </c>
      <c r="P110" s="56" t="str">
        <f t="shared" si="79"/>
        <v>OK</v>
      </c>
      <c r="Q110" s="105">
        <f t="shared" si="80"/>
        <v>2.3611111111111027E-2</v>
      </c>
      <c r="R110" s="105">
        <f t="shared" si="81"/>
        <v>1.388888888888884E-3</v>
      </c>
      <c r="S110" s="105">
        <f t="shared" si="82"/>
        <v>2.4999999999999911E-2</v>
      </c>
      <c r="T110" s="105">
        <f t="shared" si="86"/>
        <v>0</v>
      </c>
      <c r="U110" s="56">
        <v>20</v>
      </c>
      <c r="V110" s="56">
        <f>INDEX('Počty dní'!A:E,MATCH(E110,'Počty dní'!C:C,0),4)</f>
        <v>205</v>
      </c>
      <c r="W110" s="166">
        <f t="shared" si="87"/>
        <v>4100</v>
      </c>
      <c r="X110" s="21"/>
    </row>
    <row r="111" spans="1:48" x14ac:dyDescent="0.25">
      <c r="A111" s="140">
        <v>111</v>
      </c>
      <c r="B111" s="56">
        <v>1011</v>
      </c>
      <c r="C111" s="56" t="s">
        <v>2</v>
      </c>
      <c r="D111" s="102"/>
      <c r="E111" s="101" t="str">
        <f t="shared" si="92"/>
        <v>X</v>
      </c>
      <c r="F111" s="56" t="s">
        <v>126</v>
      </c>
      <c r="G111" s="64">
        <v>18</v>
      </c>
      <c r="H111" s="56" t="str">
        <f t="shared" si="93"/>
        <v>XXX104/18</v>
      </c>
      <c r="I111" s="99" t="s">
        <v>5</v>
      </c>
      <c r="J111" s="100" t="s">
        <v>6</v>
      </c>
      <c r="K111" s="103">
        <v>0.53888888888888886</v>
      </c>
      <c r="L111" s="104">
        <v>0.5395833333333333</v>
      </c>
      <c r="M111" s="57" t="s">
        <v>38</v>
      </c>
      <c r="N111" s="104">
        <v>0.5708333333333333</v>
      </c>
      <c r="O111" s="57" t="s">
        <v>29</v>
      </c>
      <c r="P111" s="56" t="str">
        <f t="shared" si="79"/>
        <v>OK</v>
      </c>
      <c r="Q111" s="105">
        <f t="shared" si="80"/>
        <v>3.125E-2</v>
      </c>
      <c r="R111" s="105">
        <f t="shared" si="81"/>
        <v>6.9444444444444198E-4</v>
      </c>
      <c r="S111" s="105">
        <f t="shared" si="82"/>
        <v>3.1944444444444442E-2</v>
      </c>
      <c r="T111" s="105">
        <f t="shared" si="86"/>
        <v>0</v>
      </c>
      <c r="U111" s="56">
        <v>25.9</v>
      </c>
      <c r="V111" s="56">
        <f>INDEX('Počty dní'!A:E,MATCH(E111,'Počty dní'!C:C,0),4)</f>
        <v>205</v>
      </c>
      <c r="W111" s="166">
        <f t="shared" si="87"/>
        <v>5309.5</v>
      </c>
      <c r="X111" s="21"/>
    </row>
    <row r="112" spans="1:48" x14ac:dyDescent="0.25">
      <c r="A112" s="140">
        <v>111</v>
      </c>
      <c r="B112" s="56">
        <v>1011</v>
      </c>
      <c r="C112" s="56" t="s">
        <v>2</v>
      </c>
      <c r="D112" s="102"/>
      <c r="E112" s="56" t="str">
        <f t="shared" ref="E112" si="94">CONCATENATE(C112,D112)</f>
        <v>X</v>
      </c>
      <c r="F112" s="56" t="s">
        <v>82</v>
      </c>
      <c r="G112" s="56"/>
      <c r="H112" s="56" t="str">
        <f t="shared" ref="H112" si="95">CONCATENATE(F112,"/",G112)</f>
        <v>přejezd/</v>
      </c>
      <c r="I112" s="56"/>
      <c r="J112" s="100" t="s">
        <v>6</v>
      </c>
      <c r="K112" s="103">
        <v>0.57638888888888895</v>
      </c>
      <c r="L112" s="104">
        <v>0.57638888888888895</v>
      </c>
      <c r="M112" s="68" t="str">
        <f>O236</f>
        <v>Velké Meziříčí,,aut.nádr.</v>
      </c>
      <c r="N112" s="104">
        <v>0.57986111111111105</v>
      </c>
      <c r="O112" s="66" t="s">
        <v>31</v>
      </c>
      <c r="P112" s="56" t="str">
        <f t="shared" si="79"/>
        <v>OK</v>
      </c>
      <c r="Q112" s="105">
        <f t="shared" si="80"/>
        <v>3.4722222222220989E-3</v>
      </c>
      <c r="R112" s="105">
        <f t="shared" si="81"/>
        <v>0</v>
      </c>
      <c r="S112" s="105">
        <f t="shared" si="82"/>
        <v>3.4722222222220989E-3</v>
      </c>
      <c r="T112" s="105">
        <f t="shared" si="86"/>
        <v>5.5555555555556468E-3</v>
      </c>
      <c r="U112" s="56">
        <v>0</v>
      </c>
      <c r="V112" s="56">
        <f>INDEX('Počty dní'!A:E,MATCH(E112,'Počty dní'!C:C,0),4)</f>
        <v>205</v>
      </c>
      <c r="W112" s="166">
        <f t="shared" ref="W112" si="96">V112*U112</f>
        <v>0</v>
      </c>
      <c r="X112" s="21"/>
      <c r="AL112" s="27"/>
      <c r="AM112" s="27"/>
      <c r="AP112" s="16"/>
      <c r="AQ112" s="16"/>
      <c r="AR112" s="16"/>
      <c r="AS112" s="16"/>
      <c r="AT112" s="16"/>
      <c r="AU112" s="28"/>
      <c r="AV112" s="28"/>
    </row>
    <row r="113" spans="1:24" x14ac:dyDescent="0.25">
      <c r="A113" s="140">
        <v>111</v>
      </c>
      <c r="B113" s="56">
        <v>1011</v>
      </c>
      <c r="C113" s="56" t="s">
        <v>2</v>
      </c>
      <c r="D113" s="128"/>
      <c r="E113" s="101" t="str">
        <f t="shared" ref="E113:E114" si="97">CONCATENATE(C113,D113)</f>
        <v>X</v>
      </c>
      <c r="F113" s="56" t="s">
        <v>153</v>
      </c>
      <c r="G113" s="55">
        <v>77</v>
      </c>
      <c r="H113" s="56" t="str">
        <f t="shared" ref="H113:H114" si="98">CONCATENATE(F113,"/",G113)</f>
        <v>XXX100/77</v>
      </c>
      <c r="I113" s="56" t="s">
        <v>6</v>
      </c>
      <c r="J113" s="100" t="s">
        <v>6</v>
      </c>
      <c r="K113" s="103">
        <v>0.57986111111111105</v>
      </c>
      <c r="L113" s="104">
        <v>0.58333333333333337</v>
      </c>
      <c r="M113" s="66" t="s">
        <v>31</v>
      </c>
      <c r="N113" s="104">
        <v>0.625</v>
      </c>
      <c r="O113" s="57" t="s">
        <v>32</v>
      </c>
      <c r="P113" s="56" t="str">
        <f t="shared" si="79"/>
        <v>OK</v>
      </c>
      <c r="Q113" s="105">
        <f t="shared" si="80"/>
        <v>4.166666666666663E-2</v>
      </c>
      <c r="R113" s="105">
        <f t="shared" si="81"/>
        <v>3.4722222222223209E-3</v>
      </c>
      <c r="S113" s="105">
        <f t="shared" si="82"/>
        <v>4.5138888888888951E-2</v>
      </c>
      <c r="T113" s="105">
        <f t="shared" si="86"/>
        <v>0</v>
      </c>
      <c r="U113" s="56">
        <v>52.7</v>
      </c>
      <c r="V113" s="56">
        <f>INDEX('Počty dní'!A:E,MATCH(E113,'Počty dní'!C:C,0),4)</f>
        <v>205</v>
      </c>
      <c r="W113" s="166">
        <f t="shared" ref="W113:W114" si="99">V113*U113</f>
        <v>10803.5</v>
      </c>
      <c r="X113" s="21"/>
    </row>
    <row r="114" spans="1:24" ht="15.75" thickBot="1" x14ac:dyDescent="0.3">
      <c r="A114" s="141">
        <v>111</v>
      </c>
      <c r="B114" s="58">
        <v>1011</v>
      </c>
      <c r="C114" s="58" t="s">
        <v>2</v>
      </c>
      <c r="D114" s="167"/>
      <c r="E114" s="168" t="str">
        <f t="shared" si="97"/>
        <v>X</v>
      </c>
      <c r="F114" s="58" t="s">
        <v>153</v>
      </c>
      <c r="G114" s="169">
        <v>82</v>
      </c>
      <c r="H114" s="58" t="str">
        <f t="shared" si="98"/>
        <v>XXX100/82</v>
      </c>
      <c r="I114" s="58" t="s">
        <v>6</v>
      </c>
      <c r="J114" s="194" t="s">
        <v>6</v>
      </c>
      <c r="K114" s="107">
        <v>0.66180555555555554</v>
      </c>
      <c r="L114" s="108">
        <v>0.66666666666666663</v>
      </c>
      <c r="M114" s="192" t="s">
        <v>32</v>
      </c>
      <c r="N114" s="108">
        <v>0.69097222222222221</v>
      </c>
      <c r="O114" s="59" t="s">
        <v>34</v>
      </c>
      <c r="P114" s="232"/>
      <c r="Q114" s="170">
        <f t="shared" si="80"/>
        <v>2.430555555555558E-2</v>
      </c>
      <c r="R114" s="170">
        <f t="shared" si="81"/>
        <v>4.8611111111110938E-3</v>
      </c>
      <c r="S114" s="170">
        <f t="shared" si="82"/>
        <v>2.9166666666666674E-2</v>
      </c>
      <c r="T114" s="170">
        <f t="shared" si="86"/>
        <v>3.6805555555555536E-2</v>
      </c>
      <c r="U114" s="58">
        <v>35.1</v>
      </c>
      <c r="V114" s="58">
        <f>INDEX('Počty dní'!A:E,MATCH(E114,'Počty dní'!C:C,0),4)</f>
        <v>205</v>
      </c>
      <c r="W114" s="171">
        <f t="shared" si="99"/>
        <v>7195.5</v>
      </c>
      <c r="X114" s="21"/>
    </row>
    <row r="115" spans="1:24" ht="15.75" thickBot="1" x14ac:dyDescent="0.3">
      <c r="A115" s="172" t="str">
        <f ca="1">CONCATENATE(INDIRECT("R[-3]C[0]",FALSE),"celkem")</f>
        <v>111celkem</v>
      </c>
      <c r="B115" s="173"/>
      <c r="C115" s="173" t="str">
        <f ca="1">INDIRECT("R[-1]C[12]",FALSE)</f>
        <v>Velká Bíteš,,nám.</v>
      </c>
      <c r="D115" s="174"/>
      <c r="E115" s="173"/>
      <c r="F115" s="175"/>
      <c r="G115" s="173"/>
      <c r="H115" s="176"/>
      <c r="I115" s="177"/>
      <c r="J115" s="178" t="str">
        <f ca="1">INDIRECT("R[-3]C[0]",FALSE)</f>
        <v>V</v>
      </c>
      <c r="K115" s="179"/>
      <c r="L115" s="180"/>
      <c r="M115" s="181"/>
      <c r="N115" s="180"/>
      <c r="O115" s="182"/>
      <c r="P115" s="173"/>
      <c r="Q115" s="183">
        <f>SUM(Q101:Q114)</f>
        <v>0.26944444444444426</v>
      </c>
      <c r="R115" s="183">
        <f>SUM(R101:R114)</f>
        <v>1.8750000000000072E-2</v>
      </c>
      <c r="S115" s="183">
        <f>SUM(S101:S114)</f>
        <v>0.28819444444444431</v>
      </c>
      <c r="T115" s="183">
        <f>SUM(T101:T114)</f>
        <v>0.1659722222222223</v>
      </c>
      <c r="U115" s="184">
        <f>SUM(U101:U114)</f>
        <v>243.30000000000004</v>
      </c>
      <c r="V115" s="185"/>
      <c r="W115" s="186">
        <f>SUM(W101:W114)</f>
        <v>49876.5</v>
      </c>
      <c r="X115" s="21"/>
    </row>
    <row r="116" spans="1:24" x14ac:dyDescent="0.25">
      <c r="D116" s="129"/>
      <c r="E116" s="116"/>
      <c r="G116" s="67"/>
      <c r="K116" s="117"/>
      <c r="L116" s="118"/>
      <c r="M116" s="118"/>
      <c r="N116" s="118"/>
      <c r="O116" s="70"/>
      <c r="X116" s="21"/>
    </row>
    <row r="117" spans="1:24" ht="15.75" thickBot="1" x14ac:dyDescent="0.3">
      <c r="E117" s="116"/>
      <c r="G117" s="67"/>
      <c r="K117" s="117"/>
      <c r="L117" s="118"/>
      <c r="M117" s="63"/>
      <c r="N117" s="118"/>
      <c r="O117" s="63"/>
      <c r="X117" s="21"/>
    </row>
    <row r="118" spans="1:24" x14ac:dyDescent="0.25">
      <c r="A118" s="138">
        <v>112</v>
      </c>
      <c r="B118" s="53">
        <v>1012</v>
      </c>
      <c r="C118" s="53" t="s">
        <v>2</v>
      </c>
      <c r="D118" s="96"/>
      <c r="E118" s="160" t="str">
        <f>CONCATENATE(C118,D118)</f>
        <v>X</v>
      </c>
      <c r="F118" s="53" t="s">
        <v>149</v>
      </c>
      <c r="G118" s="188">
        <v>4</v>
      </c>
      <c r="H118" s="53" t="str">
        <f>CONCATENATE(F118,"/",G118)</f>
        <v>XXX112/4</v>
      </c>
      <c r="I118" s="53" t="s">
        <v>5</v>
      </c>
      <c r="J118" s="96" t="s">
        <v>6</v>
      </c>
      <c r="K118" s="162">
        <v>0.23402777777777775</v>
      </c>
      <c r="L118" s="163">
        <v>0.23472222222222219</v>
      </c>
      <c r="M118" s="164" t="s">
        <v>50</v>
      </c>
      <c r="N118" s="163">
        <v>0.26458333333333334</v>
      </c>
      <c r="O118" s="164" t="s">
        <v>34</v>
      </c>
      <c r="P118" s="53" t="str">
        <f t="shared" ref="P118:P122" si="100">IF(M119=O118,"OK","POZOR")</f>
        <v>OK</v>
      </c>
      <c r="Q118" s="165">
        <f t="shared" ref="Q118:Q123" si="101">IF(ISNUMBER(G118),N118-L118,IF(F118="přejezd",N118-L118,0))</f>
        <v>2.9861111111111144E-2</v>
      </c>
      <c r="R118" s="165">
        <f t="shared" ref="R118:R123" si="102">IF(ISNUMBER(G118),L118-K118,0)</f>
        <v>6.9444444444444198E-4</v>
      </c>
      <c r="S118" s="165">
        <f t="shared" ref="S118:S123" si="103">Q118+R118</f>
        <v>3.0555555555555586E-2</v>
      </c>
      <c r="T118" s="165"/>
      <c r="U118" s="53">
        <v>24.9</v>
      </c>
      <c r="V118" s="53">
        <f>INDEX('Počty dní'!A:E,MATCH(E118,'Počty dní'!C:C,0),4)</f>
        <v>205</v>
      </c>
      <c r="W118" s="98">
        <f t="shared" ref="W118:W123" si="104">V118*U118</f>
        <v>5104.5</v>
      </c>
      <c r="X118" s="21"/>
    </row>
    <row r="119" spans="1:24" x14ac:dyDescent="0.25">
      <c r="A119" s="140">
        <v>112</v>
      </c>
      <c r="B119" s="56">
        <v>1012</v>
      </c>
      <c r="C119" s="56" t="s">
        <v>2</v>
      </c>
      <c r="D119" s="128"/>
      <c r="E119" s="101" t="str">
        <f t="shared" ref="E119:E123" si="105">CONCATENATE(C119,D119)</f>
        <v>X</v>
      </c>
      <c r="F119" s="56" t="s">
        <v>153</v>
      </c>
      <c r="G119" s="55">
        <v>71</v>
      </c>
      <c r="H119" s="56" t="str">
        <f t="shared" ref="H119:H123" si="106">CONCATENATE(F119,"/",G119)</f>
        <v>XXX100/71</v>
      </c>
      <c r="I119" s="56" t="s">
        <v>6</v>
      </c>
      <c r="J119" s="102" t="s">
        <v>6</v>
      </c>
      <c r="K119" s="103">
        <v>0.26458333333333334</v>
      </c>
      <c r="L119" s="104">
        <v>0.2673611111111111</v>
      </c>
      <c r="M119" s="66" t="s">
        <v>34</v>
      </c>
      <c r="N119" s="104">
        <v>0.29166666666666669</v>
      </c>
      <c r="O119" s="57" t="s">
        <v>32</v>
      </c>
      <c r="P119" s="56" t="str">
        <f t="shared" si="100"/>
        <v>OK</v>
      </c>
      <c r="Q119" s="105">
        <f t="shared" si="101"/>
        <v>2.430555555555558E-2</v>
      </c>
      <c r="R119" s="105">
        <f t="shared" si="102"/>
        <v>2.7777777777777679E-3</v>
      </c>
      <c r="S119" s="105">
        <f t="shared" si="103"/>
        <v>2.7083333333333348E-2</v>
      </c>
      <c r="T119" s="105">
        <f t="shared" ref="T119:T123" si="107">K119-N118</f>
        <v>0</v>
      </c>
      <c r="U119" s="56">
        <v>35.1</v>
      </c>
      <c r="V119" s="56">
        <f>INDEX('Počty dní'!A:E,MATCH(E119,'Počty dní'!C:C,0),4)</f>
        <v>205</v>
      </c>
      <c r="W119" s="166">
        <f t="shared" si="104"/>
        <v>7195.5</v>
      </c>
      <c r="X119" s="21"/>
    </row>
    <row r="120" spans="1:24" x14ac:dyDescent="0.25">
      <c r="A120" s="140">
        <v>112</v>
      </c>
      <c r="B120" s="56">
        <v>1012</v>
      </c>
      <c r="C120" s="56" t="s">
        <v>2</v>
      </c>
      <c r="D120" s="128"/>
      <c r="E120" s="101" t="str">
        <f>CONCATENATE(C120,D120)</f>
        <v>X</v>
      </c>
      <c r="F120" s="56" t="s">
        <v>153</v>
      </c>
      <c r="G120" s="55">
        <v>20</v>
      </c>
      <c r="H120" s="56" t="str">
        <f>CONCATENATE(F120,"/",G120)</f>
        <v>XXX100/20</v>
      </c>
      <c r="I120" s="56" t="s">
        <v>6</v>
      </c>
      <c r="J120" s="102" t="s">
        <v>6</v>
      </c>
      <c r="K120" s="103">
        <v>0.47430555555555554</v>
      </c>
      <c r="L120" s="104">
        <v>0.47916666666666602</v>
      </c>
      <c r="M120" s="57" t="s">
        <v>32</v>
      </c>
      <c r="N120" s="104">
        <v>0.55555555555555558</v>
      </c>
      <c r="O120" s="57" t="s">
        <v>33</v>
      </c>
      <c r="P120" s="56" t="str">
        <f t="shared" si="100"/>
        <v>OK</v>
      </c>
      <c r="Q120" s="105">
        <f t="shared" si="101"/>
        <v>7.6388888888889561E-2</v>
      </c>
      <c r="R120" s="105">
        <f t="shared" si="102"/>
        <v>4.8611111111104832E-3</v>
      </c>
      <c r="S120" s="105">
        <f t="shared" si="103"/>
        <v>8.1250000000000044E-2</v>
      </c>
      <c r="T120" s="105">
        <f t="shared" si="107"/>
        <v>0.18263888888888885</v>
      </c>
      <c r="U120" s="56">
        <v>88.6</v>
      </c>
      <c r="V120" s="56">
        <f>INDEX('Počty dní'!A:E,MATCH(E120,'Počty dní'!C:C,0),4)</f>
        <v>205</v>
      </c>
      <c r="W120" s="166">
        <f t="shared" si="104"/>
        <v>18163</v>
      </c>
      <c r="X120" s="21"/>
    </row>
    <row r="121" spans="1:24" x14ac:dyDescent="0.25">
      <c r="A121" s="140">
        <v>112</v>
      </c>
      <c r="B121" s="56">
        <v>1012</v>
      </c>
      <c r="C121" s="56" t="s">
        <v>2</v>
      </c>
      <c r="D121" s="130"/>
      <c r="E121" s="101" t="str">
        <f>CONCATENATE(C121,D121)</f>
        <v>X</v>
      </c>
      <c r="F121" s="56" t="s">
        <v>153</v>
      </c>
      <c r="G121" s="55">
        <v>59</v>
      </c>
      <c r="H121" s="56" t="str">
        <f>CONCATENATE(F121,"/",G121)</f>
        <v>XXX100/59</v>
      </c>
      <c r="I121" s="56" t="s">
        <v>6</v>
      </c>
      <c r="J121" s="102" t="s">
        <v>6</v>
      </c>
      <c r="K121" s="103">
        <v>0.59930555555555554</v>
      </c>
      <c r="L121" s="104">
        <v>0.60416666666666663</v>
      </c>
      <c r="M121" s="57" t="s">
        <v>33</v>
      </c>
      <c r="N121" s="104">
        <v>0.66319444444444442</v>
      </c>
      <c r="O121" s="57" t="s">
        <v>32</v>
      </c>
      <c r="P121" s="56" t="str">
        <f t="shared" si="100"/>
        <v>OK</v>
      </c>
      <c r="Q121" s="105">
        <f t="shared" si="101"/>
        <v>5.902777777777779E-2</v>
      </c>
      <c r="R121" s="105">
        <f t="shared" si="102"/>
        <v>4.8611111111110938E-3</v>
      </c>
      <c r="S121" s="105">
        <f t="shared" si="103"/>
        <v>6.3888888888888884E-2</v>
      </c>
      <c r="T121" s="105">
        <f t="shared" si="107"/>
        <v>4.3749999999999956E-2</v>
      </c>
      <c r="U121" s="56">
        <v>88.6</v>
      </c>
      <c r="V121" s="56">
        <f>INDEX('Počty dní'!A:E,MATCH(E121,'Počty dní'!C:C,0),4)</f>
        <v>205</v>
      </c>
      <c r="W121" s="166">
        <f t="shared" si="104"/>
        <v>18163</v>
      </c>
      <c r="X121" s="21"/>
    </row>
    <row r="122" spans="1:24" x14ac:dyDescent="0.25">
      <c r="A122" s="140">
        <v>112</v>
      </c>
      <c r="B122" s="56">
        <v>1012</v>
      </c>
      <c r="C122" s="56" t="s">
        <v>2</v>
      </c>
      <c r="D122" s="128"/>
      <c r="E122" s="101" t="str">
        <f t="shared" si="105"/>
        <v>X</v>
      </c>
      <c r="F122" s="56" t="s">
        <v>153</v>
      </c>
      <c r="G122" s="55">
        <v>84</v>
      </c>
      <c r="H122" s="56" t="str">
        <f t="shared" si="106"/>
        <v>XXX100/84</v>
      </c>
      <c r="I122" s="56" t="s">
        <v>6</v>
      </c>
      <c r="J122" s="102" t="s">
        <v>6</v>
      </c>
      <c r="K122" s="103">
        <v>0.70347222222222217</v>
      </c>
      <c r="L122" s="104">
        <v>0.70833333333333337</v>
      </c>
      <c r="M122" s="57" t="s">
        <v>32</v>
      </c>
      <c r="N122" s="104">
        <v>0.73263888888888884</v>
      </c>
      <c r="O122" s="66" t="s">
        <v>34</v>
      </c>
      <c r="P122" s="56" t="str">
        <f t="shared" si="100"/>
        <v>OK</v>
      </c>
      <c r="Q122" s="105">
        <f t="shared" si="101"/>
        <v>2.4305555555555469E-2</v>
      </c>
      <c r="R122" s="105">
        <f t="shared" si="102"/>
        <v>4.8611111111112049E-3</v>
      </c>
      <c r="S122" s="105">
        <f t="shared" si="103"/>
        <v>2.9166666666666674E-2</v>
      </c>
      <c r="T122" s="105">
        <f t="shared" si="107"/>
        <v>4.0277777777777746E-2</v>
      </c>
      <c r="U122" s="56">
        <v>35.1</v>
      </c>
      <c r="V122" s="56">
        <f>INDEX('Počty dní'!A:E,MATCH(E122,'Počty dní'!C:C,0),4)</f>
        <v>205</v>
      </c>
      <c r="W122" s="166">
        <f t="shared" si="104"/>
        <v>7195.5</v>
      </c>
      <c r="X122" s="21"/>
    </row>
    <row r="123" spans="1:24" ht="15.75" thickBot="1" x14ac:dyDescent="0.3">
      <c r="A123" s="141">
        <v>112</v>
      </c>
      <c r="B123" s="58">
        <v>1012</v>
      </c>
      <c r="C123" s="58" t="s">
        <v>2</v>
      </c>
      <c r="D123" s="106"/>
      <c r="E123" s="168" t="str">
        <f t="shared" si="105"/>
        <v>X</v>
      </c>
      <c r="F123" s="58" t="s">
        <v>149</v>
      </c>
      <c r="G123" s="187">
        <v>13</v>
      </c>
      <c r="H123" s="58" t="str">
        <f t="shared" si="106"/>
        <v>XXX112/13</v>
      </c>
      <c r="I123" s="58" t="s">
        <v>5</v>
      </c>
      <c r="J123" s="106" t="s">
        <v>6</v>
      </c>
      <c r="K123" s="107">
        <v>0.75347222222222221</v>
      </c>
      <c r="L123" s="108">
        <v>0.7583333333333333</v>
      </c>
      <c r="M123" s="60" t="s">
        <v>34</v>
      </c>
      <c r="N123" s="108">
        <v>0.78888888888888886</v>
      </c>
      <c r="O123" s="192" t="s">
        <v>50</v>
      </c>
      <c r="P123" s="232"/>
      <c r="Q123" s="170">
        <f t="shared" si="101"/>
        <v>3.0555555555555558E-2</v>
      </c>
      <c r="R123" s="170">
        <f t="shared" si="102"/>
        <v>4.8611111111110938E-3</v>
      </c>
      <c r="S123" s="170">
        <f t="shared" si="103"/>
        <v>3.5416666666666652E-2</v>
      </c>
      <c r="T123" s="170">
        <f t="shared" si="107"/>
        <v>2.083333333333337E-2</v>
      </c>
      <c r="U123" s="58">
        <v>25.1</v>
      </c>
      <c r="V123" s="58">
        <f>INDEX('Počty dní'!A:E,MATCH(E123,'Počty dní'!C:C,0),4)</f>
        <v>205</v>
      </c>
      <c r="W123" s="171">
        <f t="shared" si="104"/>
        <v>5145.5</v>
      </c>
      <c r="X123" s="21"/>
    </row>
    <row r="124" spans="1:24" ht="15.75" thickBot="1" x14ac:dyDescent="0.3">
      <c r="A124" s="172" t="str">
        <f ca="1">CONCATENATE(INDIRECT("R[-3]C[0]",FALSE),"celkem")</f>
        <v>112celkem</v>
      </c>
      <c r="B124" s="173"/>
      <c r="C124" s="173" t="str">
        <f ca="1">INDIRECT("R[-1]C[12]",FALSE)</f>
        <v>Heřmanov</v>
      </c>
      <c r="D124" s="174"/>
      <c r="E124" s="173"/>
      <c r="F124" s="175"/>
      <c r="G124" s="173"/>
      <c r="H124" s="176"/>
      <c r="I124" s="177"/>
      <c r="J124" s="178" t="str">
        <f ca="1">INDIRECT("R[-3]C[0]",FALSE)</f>
        <v>V</v>
      </c>
      <c r="K124" s="179"/>
      <c r="L124" s="180"/>
      <c r="M124" s="181"/>
      <c r="N124" s="180"/>
      <c r="O124" s="182"/>
      <c r="P124" s="173"/>
      <c r="Q124" s="183">
        <f>SUM(Q118:Q123)</f>
        <v>0.2444444444444451</v>
      </c>
      <c r="R124" s="183">
        <f>SUM(R118:R123)</f>
        <v>2.2916666666666086E-2</v>
      </c>
      <c r="S124" s="183">
        <f>SUM(S118:S123)</f>
        <v>0.26736111111111116</v>
      </c>
      <c r="T124" s="183">
        <f>SUM(T118:T123)</f>
        <v>0.28749999999999992</v>
      </c>
      <c r="U124" s="184">
        <f>SUM(U118:U123)</f>
        <v>297.40000000000003</v>
      </c>
      <c r="V124" s="185"/>
      <c r="W124" s="186">
        <f>SUM(W118:W123)</f>
        <v>60967</v>
      </c>
      <c r="X124" s="21"/>
    </row>
    <row r="125" spans="1:24" x14ac:dyDescent="0.25">
      <c r="A125" s="109"/>
      <c r="F125" s="75"/>
      <c r="H125" s="110"/>
      <c r="I125" s="111"/>
      <c r="J125" s="112"/>
      <c r="K125" s="113"/>
      <c r="L125" s="121"/>
      <c r="M125" s="83"/>
      <c r="N125" s="121"/>
      <c r="O125" s="61"/>
      <c r="Q125" s="114"/>
      <c r="R125" s="114"/>
      <c r="S125" s="114"/>
      <c r="T125" s="114"/>
      <c r="U125" s="115"/>
      <c r="W125" s="115"/>
      <c r="X125" s="21"/>
    </row>
    <row r="126" spans="1:24" ht="15.75" thickBot="1" x14ac:dyDescent="0.3">
      <c r="E126" s="116"/>
      <c r="G126" s="67"/>
      <c r="K126" s="117"/>
      <c r="L126" s="118"/>
      <c r="M126" s="63"/>
      <c r="N126" s="118"/>
      <c r="O126" s="63"/>
      <c r="X126" s="21"/>
    </row>
    <row r="127" spans="1:24" x14ac:dyDescent="0.25">
      <c r="A127" s="138">
        <v>113</v>
      </c>
      <c r="B127" s="53">
        <v>1013</v>
      </c>
      <c r="C127" s="53" t="s">
        <v>2</v>
      </c>
      <c r="D127" s="96"/>
      <c r="E127" s="160" t="str">
        <f>CONCATENATE(C127,D127)</f>
        <v>X</v>
      </c>
      <c r="F127" s="53" t="s">
        <v>149</v>
      </c>
      <c r="G127" s="188">
        <v>2</v>
      </c>
      <c r="H127" s="53" t="str">
        <f>CONCATENATE(F127,"/",G127)</f>
        <v>XXX112/2</v>
      </c>
      <c r="I127" s="53" t="s">
        <v>5</v>
      </c>
      <c r="J127" s="96" t="s">
        <v>5</v>
      </c>
      <c r="K127" s="162">
        <v>0.20625000000000002</v>
      </c>
      <c r="L127" s="163">
        <v>0.20694444444444446</v>
      </c>
      <c r="M127" s="164" t="s">
        <v>50</v>
      </c>
      <c r="N127" s="163">
        <v>0.23680555555555557</v>
      </c>
      <c r="O127" s="164" t="s">
        <v>34</v>
      </c>
      <c r="P127" s="53" t="str">
        <f t="shared" ref="P127:P135" si="108">IF(M128=O127,"OK","POZOR")</f>
        <v>OK</v>
      </c>
      <c r="Q127" s="165">
        <f t="shared" ref="Q127:Q136" si="109">IF(ISNUMBER(G127),N127-L127,IF(F127="přejezd",N127-L127,0))</f>
        <v>2.9861111111111116E-2</v>
      </c>
      <c r="R127" s="165">
        <f t="shared" ref="R127:R136" si="110">IF(ISNUMBER(G127),L127-K127,0)</f>
        <v>6.9444444444444198E-4</v>
      </c>
      <c r="S127" s="165">
        <f t="shared" ref="S127:S136" si="111">Q127+R127</f>
        <v>3.0555555555555558E-2</v>
      </c>
      <c r="T127" s="165"/>
      <c r="U127" s="53">
        <v>24.9</v>
      </c>
      <c r="V127" s="53">
        <f>INDEX('Počty dní'!A:E,MATCH(E127,'Počty dní'!C:C,0),4)</f>
        <v>205</v>
      </c>
      <c r="W127" s="98">
        <f t="shared" ref="W127:W133" si="112">V127*U127</f>
        <v>5104.5</v>
      </c>
      <c r="X127" s="21"/>
    </row>
    <row r="128" spans="1:24" x14ac:dyDescent="0.25">
      <c r="A128" s="140">
        <v>113</v>
      </c>
      <c r="B128" s="56">
        <v>1013</v>
      </c>
      <c r="C128" s="56" t="s">
        <v>2</v>
      </c>
      <c r="D128" s="102"/>
      <c r="E128" s="101" t="str">
        <f>CONCATENATE(C128,D128)</f>
        <v>X</v>
      </c>
      <c r="F128" s="56" t="s">
        <v>152</v>
      </c>
      <c r="G128" s="64">
        <v>3</v>
      </c>
      <c r="H128" s="56" t="str">
        <f>CONCATENATE(F128,"/",G128)</f>
        <v>XXX111/3</v>
      </c>
      <c r="I128" s="56" t="s">
        <v>5</v>
      </c>
      <c r="J128" s="102" t="s">
        <v>5</v>
      </c>
      <c r="K128" s="103">
        <v>0.25347222222222221</v>
      </c>
      <c r="L128" s="104">
        <v>0.25486111111111109</v>
      </c>
      <c r="M128" s="68" t="s">
        <v>34</v>
      </c>
      <c r="N128" s="104">
        <v>0.28055555555555556</v>
      </c>
      <c r="O128" s="68" t="s">
        <v>46</v>
      </c>
      <c r="P128" s="56" t="str">
        <f t="shared" si="108"/>
        <v>OK</v>
      </c>
      <c r="Q128" s="105">
        <f t="shared" si="109"/>
        <v>2.5694444444444464E-2</v>
      </c>
      <c r="R128" s="105">
        <f t="shared" si="110"/>
        <v>1.388888888888884E-3</v>
      </c>
      <c r="S128" s="105">
        <f t="shared" si="111"/>
        <v>2.7083333333333348E-2</v>
      </c>
      <c r="T128" s="105">
        <f t="shared" ref="T128:T136" si="113">K128-N127</f>
        <v>1.6666666666666635E-2</v>
      </c>
      <c r="U128" s="56">
        <v>23.4</v>
      </c>
      <c r="V128" s="56">
        <f>INDEX('Počty dní'!A:E,MATCH(E128,'Počty dní'!C:C,0),4)</f>
        <v>205</v>
      </c>
      <c r="W128" s="166">
        <f t="shared" si="112"/>
        <v>4797</v>
      </c>
      <c r="X128" s="21"/>
    </row>
    <row r="129" spans="1:48" x14ac:dyDescent="0.25">
      <c r="A129" s="140">
        <v>113</v>
      </c>
      <c r="B129" s="56">
        <v>1013</v>
      </c>
      <c r="C129" s="56" t="s">
        <v>2</v>
      </c>
      <c r="D129" s="102">
        <v>25</v>
      </c>
      <c r="E129" s="101" t="str">
        <f t="shared" ref="E129" si="114">CONCATENATE(C129,D129)</f>
        <v>X25</v>
      </c>
      <c r="F129" s="56" t="s">
        <v>135</v>
      </c>
      <c r="G129" s="64">
        <v>2</v>
      </c>
      <c r="H129" s="56" t="str">
        <f t="shared" ref="H129" si="115">CONCATENATE(F129,"/",G129)</f>
        <v>XXX114/2</v>
      </c>
      <c r="I129" s="56" t="s">
        <v>5</v>
      </c>
      <c r="J129" s="102" t="s">
        <v>5</v>
      </c>
      <c r="K129" s="103">
        <v>0.28402777777777777</v>
      </c>
      <c r="L129" s="104">
        <v>0.28472222222222221</v>
      </c>
      <c r="M129" s="68" t="s">
        <v>46</v>
      </c>
      <c r="N129" s="104">
        <v>0.31944444444444448</v>
      </c>
      <c r="O129" s="57" t="s">
        <v>29</v>
      </c>
      <c r="P129" s="56" t="str">
        <f t="shared" si="108"/>
        <v>OK</v>
      </c>
      <c r="Q129" s="105">
        <f t="shared" si="109"/>
        <v>3.4722222222222265E-2</v>
      </c>
      <c r="R129" s="105">
        <f t="shared" si="110"/>
        <v>6.9444444444444198E-4</v>
      </c>
      <c r="S129" s="105">
        <f t="shared" si="111"/>
        <v>3.5416666666666707E-2</v>
      </c>
      <c r="T129" s="105">
        <f t="shared" si="113"/>
        <v>3.4722222222222099E-3</v>
      </c>
      <c r="U129" s="56">
        <v>30.4</v>
      </c>
      <c r="V129" s="56">
        <f>INDEX('Počty dní'!A:E,MATCH(E129,'Počty dní'!C:C,0),4)</f>
        <v>205</v>
      </c>
      <c r="W129" s="166">
        <f t="shared" si="112"/>
        <v>6232</v>
      </c>
      <c r="X129" s="21"/>
    </row>
    <row r="130" spans="1:48" x14ac:dyDescent="0.25">
      <c r="A130" s="140">
        <v>113</v>
      </c>
      <c r="B130" s="56">
        <v>1013</v>
      </c>
      <c r="C130" s="56" t="s">
        <v>2</v>
      </c>
      <c r="D130" s="102"/>
      <c r="E130" s="101" t="str">
        <f>CONCATENATE(C130,D130)</f>
        <v>X</v>
      </c>
      <c r="F130" s="56" t="s">
        <v>132</v>
      </c>
      <c r="G130" s="64">
        <v>8</v>
      </c>
      <c r="H130" s="56" t="str">
        <f>CONCATENATE(F130,"/",G130)</f>
        <v>XXX115/8</v>
      </c>
      <c r="I130" s="56" t="s">
        <v>5</v>
      </c>
      <c r="J130" s="102" t="s">
        <v>5</v>
      </c>
      <c r="K130" s="103">
        <v>0.44930555555555557</v>
      </c>
      <c r="L130" s="104">
        <v>0.45</v>
      </c>
      <c r="M130" s="68" t="s">
        <v>29</v>
      </c>
      <c r="N130" s="104">
        <v>0.50763888888888886</v>
      </c>
      <c r="O130" s="57" t="s">
        <v>56</v>
      </c>
      <c r="P130" s="56" t="str">
        <f t="shared" si="108"/>
        <v>OK</v>
      </c>
      <c r="Q130" s="105">
        <f t="shared" si="109"/>
        <v>5.7638888888888851E-2</v>
      </c>
      <c r="R130" s="105">
        <f t="shared" si="110"/>
        <v>6.9444444444444198E-4</v>
      </c>
      <c r="S130" s="105">
        <f t="shared" si="111"/>
        <v>5.8333333333333293E-2</v>
      </c>
      <c r="T130" s="105">
        <f t="shared" si="113"/>
        <v>0.12986111111111109</v>
      </c>
      <c r="U130" s="56">
        <v>44.7</v>
      </c>
      <c r="V130" s="56">
        <f>INDEX('Počty dní'!A:E,MATCH(E130,'Počty dní'!C:C,0),4)</f>
        <v>205</v>
      </c>
      <c r="W130" s="166">
        <f t="shared" si="112"/>
        <v>9163.5</v>
      </c>
      <c r="X130" s="21"/>
    </row>
    <row r="131" spans="1:48" x14ac:dyDescent="0.25">
      <c r="A131" s="140">
        <v>113</v>
      </c>
      <c r="B131" s="56">
        <v>1013</v>
      </c>
      <c r="C131" s="56" t="s">
        <v>2</v>
      </c>
      <c r="D131" s="102"/>
      <c r="E131" s="101" t="str">
        <f>CONCATENATE(C131,D131)</f>
        <v>X</v>
      </c>
      <c r="F131" s="56" t="s">
        <v>132</v>
      </c>
      <c r="G131" s="64">
        <v>11</v>
      </c>
      <c r="H131" s="56" t="str">
        <f>CONCATENATE(F131,"/",G131)</f>
        <v>XXX115/11</v>
      </c>
      <c r="I131" s="56" t="s">
        <v>5</v>
      </c>
      <c r="J131" s="56" t="s">
        <v>5</v>
      </c>
      <c r="K131" s="103">
        <v>0.51041666666666663</v>
      </c>
      <c r="L131" s="104">
        <v>0.51250000000000007</v>
      </c>
      <c r="M131" s="68" t="s">
        <v>56</v>
      </c>
      <c r="N131" s="104">
        <v>0.5708333333333333</v>
      </c>
      <c r="O131" s="57" t="s">
        <v>29</v>
      </c>
      <c r="P131" s="56" t="str">
        <f t="shared" si="108"/>
        <v>OK</v>
      </c>
      <c r="Q131" s="105">
        <f t="shared" si="109"/>
        <v>5.8333333333333237E-2</v>
      </c>
      <c r="R131" s="105">
        <f t="shared" si="110"/>
        <v>2.083333333333437E-3</v>
      </c>
      <c r="S131" s="105">
        <f t="shared" si="111"/>
        <v>6.0416666666666674E-2</v>
      </c>
      <c r="T131" s="105">
        <f t="shared" si="113"/>
        <v>2.7777777777777679E-3</v>
      </c>
      <c r="U131" s="56">
        <v>44.7</v>
      </c>
      <c r="V131" s="56">
        <f>INDEX('Počty dní'!A:E,MATCH(E131,'Počty dní'!C:C,0),4)</f>
        <v>205</v>
      </c>
      <c r="W131" s="166">
        <f t="shared" si="112"/>
        <v>9163.5</v>
      </c>
      <c r="X131" s="21"/>
    </row>
    <row r="132" spans="1:48" x14ac:dyDescent="0.25">
      <c r="A132" s="140">
        <v>113</v>
      </c>
      <c r="B132" s="56">
        <v>1013</v>
      </c>
      <c r="C132" s="56" t="s">
        <v>2</v>
      </c>
      <c r="D132" s="102">
        <v>25</v>
      </c>
      <c r="E132" s="101" t="str">
        <f t="shared" ref="E132:E135" si="116">CONCATENATE(C132,D132)</f>
        <v>X25</v>
      </c>
      <c r="F132" s="56" t="s">
        <v>132</v>
      </c>
      <c r="G132" s="64">
        <v>12</v>
      </c>
      <c r="H132" s="56" t="str">
        <f>CONCATENATE(F132,"/",G132)</f>
        <v>XXX115/12</v>
      </c>
      <c r="I132" s="99" t="s">
        <v>5</v>
      </c>
      <c r="J132" s="102" t="s">
        <v>5</v>
      </c>
      <c r="K132" s="103">
        <v>0.57430555555555551</v>
      </c>
      <c r="L132" s="104">
        <v>0.57500000000000007</v>
      </c>
      <c r="M132" s="57" t="s">
        <v>29</v>
      </c>
      <c r="N132" s="104">
        <v>0.59166666666666667</v>
      </c>
      <c r="O132" s="57" t="s">
        <v>11</v>
      </c>
      <c r="P132" s="56" t="str">
        <f t="shared" si="108"/>
        <v>OK</v>
      </c>
      <c r="Q132" s="105">
        <f t="shared" si="109"/>
        <v>1.6666666666666607E-2</v>
      </c>
      <c r="R132" s="105">
        <f t="shared" si="110"/>
        <v>6.94444444444553E-4</v>
      </c>
      <c r="S132" s="105">
        <f t="shared" si="111"/>
        <v>1.736111111111116E-2</v>
      </c>
      <c r="T132" s="105">
        <f t="shared" si="113"/>
        <v>3.4722222222222099E-3</v>
      </c>
      <c r="U132" s="56">
        <v>10.9</v>
      </c>
      <c r="V132" s="56">
        <f>INDEX('Počty dní'!A:E,MATCH(E132,'Počty dní'!C:C,0),4)</f>
        <v>205</v>
      </c>
      <c r="W132" s="166">
        <f t="shared" si="112"/>
        <v>2234.5</v>
      </c>
      <c r="X132" s="21"/>
    </row>
    <row r="133" spans="1:48" x14ac:dyDescent="0.25">
      <c r="A133" s="140">
        <v>113</v>
      </c>
      <c r="B133" s="56">
        <v>1013</v>
      </c>
      <c r="C133" s="56" t="s">
        <v>2</v>
      </c>
      <c r="D133" s="102"/>
      <c r="E133" s="101" t="str">
        <f t="shared" si="116"/>
        <v>X</v>
      </c>
      <c r="F133" s="56" t="s">
        <v>82</v>
      </c>
      <c r="G133" s="56"/>
      <c r="H133" s="56" t="str">
        <f t="shared" ref="H133" si="117">CONCATENATE(F133,"/",G133)</f>
        <v>přejezd/</v>
      </c>
      <c r="I133" s="99"/>
      <c r="J133" s="102" t="s">
        <v>5</v>
      </c>
      <c r="K133" s="103">
        <v>0.59166666666666667</v>
      </c>
      <c r="L133" s="104">
        <v>0.59166666666666667</v>
      </c>
      <c r="M133" s="68" t="str">
        <f>O132</f>
        <v>Křižanov,,Katolický dům</v>
      </c>
      <c r="N133" s="104">
        <v>0.59305555555555556</v>
      </c>
      <c r="O133" s="68" t="str">
        <f>M134</f>
        <v>Křižanov,,nám.</v>
      </c>
      <c r="P133" s="56" t="str">
        <f t="shared" si="108"/>
        <v>OK</v>
      </c>
      <c r="Q133" s="105">
        <f t="shared" si="109"/>
        <v>1.388888888888884E-3</v>
      </c>
      <c r="R133" s="105">
        <f t="shared" si="110"/>
        <v>0</v>
      </c>
      <c r="S133" s="105">
        <f t="shared" si="111"/>
        <v>1.388888888888884E-3</v>
      </c>
      <c r="T133" s="105">
        <f t="shared" si="113"/>
        <v>0</v>
      </c>
      <c r="U133" s="56">
        <v>0</v>
      </c>
      <c r="V133" s="56">
        <f>INDEX('Počty dní'!A:E,MATCH(E133,'Počty dní'!C:C,0),4)</f>
        <v>205</v>
      </c>
      <c r="W133" s="166">
        <f t="shared" si="112"/>
        <v>0</v>
      </c>
      <c r="X133" s="21"/>
      <c r="AL133" s="27"/>
      <c r="AM133" s="27"/>
      <c r="AP133" s="16"/>
      <c r="AQ133" s="16"/>
      <c r="AR133" s="16"/>
      <c r="AS133" s="16"/>
      <c r="AT133" s="16"/>
      <c r="AU133" s="28"/>
      <c r="AV133" s="28"/>
    </row>
    <row r="134" spans="1:48" x14ac:dyDescent="0.25">
      <c r="A134" s="140">
        <v>113</v>
      </c>
      <c r="B134" s="56">
        <v>1013</v>
      </c>
      <c r="C134" s="56" t="s">
        <v>2</v>
      </c>
      <c r="D134" s="102"/>
      <c r="E134" s="101" t="str">
        <f t="shared" si="116"/>
        <v>X</v>
      </c>
      <c r="F134" s="56" t="s">
        <v>136</v>
      </c>
      <c r="G134" s="64">
        <v>12</v>
      </c>
      <c r="H134" s="56" t="str">
        <f>CONCATENATE(F134,"/",G134)</f>
        <v>XXX116/12</v>
      </c>
      <c r="I134" s="56" t="s">
        <v>5</v>
      </c>
      <c r="J134" s="102" t="s">
        <v>5</v>
      </c>
      <c r="K134" s="103">
        <v>0.61527777777777781</v>
      </c>
      <c r="L134" s="104">
        <v>0.6166666666666667</v>
      </c>
      <c r="M134" s="57" t="s">
        <v>46</v>
      </c>
      <c r="N134" s="104">
        <v>0.62013888888888891</v>
      </c>
      <c r="O134" s="57" t="s">
        <v>48</v>
      </c>
      <c r="P134" s="56" t="str">
        <f t="shared" si="108"/>
        <v>OK</v>
      </c>
      <c r="Q134" s="105">
        <f t="shared" si="109"/>
        <v>3.4722222222222099E-3</v>
      </c>
      <c r="R134" s="105">
        <f t="shared" si="110"/>
        <v>1.388888888888884E-3</v>
      </c>
      <c r="S134" s="105">
        <f t="shared" si="111"/>
        <v>4.8611111111110938E-3</v>
      </c>
      <c r="T134" s="105">
        <f t="shared" si="113"/>
        <v>2.2222222222222254E-2</v>
      </c>
      <c r="U134" s="56">
        <v>2.6</v>
      </c>
      <c r="V134" s="56">
        <f>INDEX('Počty dní'!A:E,MATCH(E134,'Počty dní'!C:C,0),4)</f>
        <v>205</v>
      </c>
      <c r="W134" s="166">
        <f t="shared" ref="W134:W135" si="118">V134*U134</f>
        <v>533</v>
      </c>
      <c r="X134" s="21"/>
    </row>
    <row r="135" spans="1:48" x14ac:dyDescent="0.25">
      <c r="A135" s="140">
        <v>113</v>
      </c>
      <c r="B135" s="56">
        <v>1013</v>
      </c>
      <c r="C135" s="56" t="s">
        <v>2</v>
      </c>
      <c r="D135" s="102"/>
      <c r="E135" s="101" t="str">
        <f t="shared" si="116"/>
        <v>X</v>
      </c>
      <c r="F135" s="56" t="s">
        <v>149</v>
      </c>
      <c r="G135" s="64">
        <v>12</v>
      </c>
      <c r="H135" s="56" t="str">
        <f>CONCATENATE(F135,"/",G135)</f>
        <v>XXX112/12</v>
      </c>
      <c r="I135" s="56" t="s">
        <v>5</v>
      </c>
      <c r="J135" s="102" t="s">
        <v>5</v>
      </c>
      <c r="K135" s="103">
        <v>0.62708333333333333</v>
      </c>
      <c r="L135" s="104">
        <v>0.62916666666666665</v>
      </c>
      <c r="M135" s="57" t="s">
        <v>48</v>
      </c>
      <c r="N135" s="104">
        <v>0.66805555555555562</v>
      </c>
      <c r="O135" s="57" t="s">
        <v>34</v>
      </c>
      <c r="P135" s="56" t="str">
        <f t="shared" si="108"/>
        <v>OK</v>
      </c>
      <c r="Q135" s="105">
        <f t="shared" si="109"/>
        <v>3.8888888888888973E-2</v>
      </c>
      <c r="R135" s="105">
        <f t="shared" si="110"/>
        <v>2.0833333333333259E-3</v>
      </c>
      <c r="S135" s="105">
        <f t="shared" si="111"/>
        <v>4.0972222222222299E-2</v>
      </c>
      <c r="T135" s="105">
        <f t="shared" si="113"/>
        <v>6.9444444444444198E-3</v>
      </c>
      <c r="U135" s="56">
        <v>32.9</v>
      </c>
      <c r="V135" s="56">
        <f>INDEX('Počty dní'!A:E,MATCH(E135,'Počty dní'!C:C,0),4)</f>
        <v>205</v>
      </c>
      <c r="W135" s="166">
        <f t="shared" si="118"/>
        <v>6744.5</v>
      </c>
      <c r="X135" s="21"/>
    </row>
    <row r="136" spans="1:48" ht="15.75" thickBot="1" x14ac:dyDescent="0.3">
      <c r="A136" s="141">
        <v>113</v>
      </c>
      <c r="B136" s="58">
        <v>1013</v>
      </c>
      <c r="C136" s="58" t="s">
        <v>2</v>
      </c>
      <c r="D136" s="106"/>
      <c r="E136" s="168" t="str">
        <f>CONCATENATE(C136,D136)</f>
        <v>X</v>
      </c>
      <c r="F136" s="58" t="s">
        <v>149</v>
      </c>
      <c r="G136" s="187">
        <v>11</v>
      </c>
      <c r="H136" s="58" t="str">
        <f>CONCATENATE(F136,"/",G136)</f>
        <v>XXX112/11</v>
      </c>
      <c r="I136" s="58" t="s">
        <v>5</v>
      </c>
      <c r="J136" s="106" t="s">
        <v>5</v>
      </c>
      <c r="K136" s="107">
        <v>0.67152777777777783</v>
      </c>
      <c r="L136" s="108">
        <v>0.67499999999999993</v>
      </c>
      <c r="M136" s="59" t="s">
        <v>34</v>
      </c>
      <c r="N136" s="108">
        <v>0.70624999999999993</v>
      </c>
      <c r="O136" s="59" t="s">
        <v>50</v>
      </c>
      <c r="P136" s="232"/>
      <c r="Q136" s="170">
        <f t="shared" si="109"/>
        <v>3.125E-2</v>
      </c>
      <c r="R136" s="170">
        <f t="shared" si="110"/>
        <v>3.4722222222220989E-3</v>
      </c>
      <c r="S136" s="170">
        <f t="shared" si="111"/>
        <v>3.4722222222222099E-2</v>
      </c>
      <c r="T136" s="170">
        <f t="shared" si="113"/>
        <v>3.4722222222222099E-3</v>
      </c>
      <c r="U136" s="58">
        <v>25.1</v>
      </c>
      <c r="V136" s="58">
        <f>INDEX('Počty dní'!A:E,MATCH(E136,'Počty dní'!C:C,0),4)</f>
        <v>205</v>
      </c>
      <c r="W136" s="171">
        <f>V136*U136</f>
        <v>5145.5</v>
      </c>
      <c r="X136" s="21"/>
    </row>
    <row r="137" spans="1:48" ht="15.75" thickBot="1" x14ac:dyDescent="0.3">
      <c r="A137" s="172" t="str">
        <f ca="1">CONCATENATE(INDIRECT("R[-3]C[0]",FALSE),"celkem")</f>
        <v>113celkem</v>
      </c>
      <c r="B137" s="173"/>
      <c r="C137" s="173" t="str">
        <f ca="1">INDIRECT("R[-1]C[12]",FALSE)</f>
        <v>Heřmanov</v>
      </c>
      <c r="D137" s="174"/>
      <c r="E137" s="173"/>
      <c r="F137" s="175"/>
      <c r="G137" s="173"/>
      <c r="H137" s="176"/>
      <c r="I137" s="177"/>
      <c r="J137" s="178" t="str">
        <f ca="1">INDIRECT("R[-3]C[0]",FALSE)</f>
        <v>S</v>
      </c>
      <c r="K137" s="179"/>
      <c r="L137" s="180"/>
      <c r="M137" s="181"/>
      <c r="N137" s="180"/>
      <c r="O137" s="182"/>
      <c r="P137" s="173"/>
      <c r="Q137" s="183">
        <f>SUM(Q127:Q136)</f>
        <v>0.29791666666666661</v>
      </c>
      <c r="R137" s="183">
        <f>SUM(R127:R136)</f>
        <v>1.3194444444444509E-2</v>
      </c>
      <c r="S137" s="183">
        <f>SUM(S127:S136)</f>
        <v>0.31111111111111112</v>
      </c>
      <c r="T137" s="183">
        <f>SUM(T127:T136)</f>
        <v>0.1888888888888888</v>
      </c>
      <c r="U137" s="184">
        <f>SUM(U127:U136)</f>
        <v>239.6</v>
      </c>
      <c r="V137" s="185"/>
      <c r="W137" s="186">
        <f>SUM(W127:W136)</f>
        <v>49118</v>
      </c>
      <c r="X137" s="21"/>
    </row>
    <row r="138" spans="1:48" x14ac:dyDescent="0.25">
      <c r="A138" s="109"/>
      <c r="F138" s="75"/>
      <c r="H138" s="110"/>
      <c r="I138" s="111"/>
      <c r="J138" s="112"/>
      <c r="K138" s="113"/>
      <c r="L138" s="121"/>
      <c r="M138" s="83"/>
      <c r="N138" s="121"/>
      <c r="O138" s="61"/>
      <c r="Q138" s="114"/>
      <c r="R138" s="114"/>
      <c r="S138" s="114"/>
      <c r="T138" s="114"/>
      <c r="U138" s="115"/>
      <c r="W138" s="115"/>
      <c r="X138" s="21"/>
    </row>
    <row r="139" spans="1:48" ht="15.75" thickBot="1" x14ac:dyDescent="0.3">
      <c r="D139" s="134"/>
      <c r="E139" s="116"/>
      <c r="G139" s="67"/>
      <c r="K139" s="117"/>
      <c r="L139" s="122"/>
      <c r="M139" s="70"/>
      <c r="N139" s="118"/>
      <c r="O139" s="63"/>
      <c r="X139" s="21"/>
    </row>
    <row r="140" spans="1:48" x14ac:dyDescent="0.25">
      <c r="A140" s="138">
        <v>114</v>
      </c>
      <c r="B140" s="53">
        <v>1014</v>
      </c>
      <c r="C140" s="53" t="s">
        <v>2</v>
      </c>
      <c r="D140" s="96"/>
      <c r="E140" s="160" t="str">
        <f>CONCATENATE(C140,D140)</f>
        <v>X</v>
      </c>
      <c r="F140" s="53" t="s">
        <v>149</v>
      </c>
      <c r="G140" s="188">
        <v>1</v>
      </c>
      <c r="H140" s="53" t="str">
        <f>CONCATENATE(F140,"/",G140)</f>
        <v>XXX112/1</v>
      </c>
      <c r="I140" s="53" t="s">
        <v>5</v>
      </c>
      <c r="J140" s="53" t="s">
        <v>5</v>
      </c>
      <c r="K140" s="162">
        <v>0.18333333333333335</v>
      </c>
      <c r="L140" s="163">
        <v>0.18402777777777779</v>
      </c>
      <c r="M140" s="164" t="s">
        <v>49</v>
      </c>
      <c r="N140" s="163">
        <v>0.20208333333333331</v>
      </c>
      <c r="O140" s="164" t="s">
        <v>48</v>
      </c>
      <c r="P140" s="53" t="str">
        <f t="shared" ref="P140:P154" si="119">IF(M141=O140,"OK","POZOR")</f>
        <v>OK</v>
      </c>
      <c r="Q140" s="165">
        <f t="shared" ref="Q140:Q155" si="120">IF(ISNUMBER(G140),N140-L140,IF(F140="přejezd",N140-L140,0))</f>
        <v>1.8055555555555519E-2</v>
      </c>
      <c r="R140" s="165">
        <f t="shared" ref="R140:R155" si="121">IF(ISNUMBER(G140),L140-K140,0)</f>
        <v>6.9444444444444198E-4</v>
      </c>
      <c r="S140" s="165">
        <f t="shared" ref="S140:S155" si="122">Q140+R140</f>
        <v>1.8749999999999961E-2</v>
      </c>
      <c r="T140" s="165"/>
      <c r="U140" s="53">
        <v>17.100000000000001</v>
      </c>
      <c r="V140" s="53">
        <f>INDEX('Počty dní'!A:E,MATCH(E140,'Počty dní'!C:C,0),4)</f>
        <v>205</v>
      </c>
      <c r="W140" s="98">
        <f t="shared" ref="W140:W150" si="123">V140*U140</f>
        <v>3505.5000000000005</v>
      </c>
      <c r="X140" s="21"/>
    </row>
    <row r="141" spans="1:48" x14ac:dyDescent="0.25">
      <c r="A141" s="140">
        <v>114</v>
      </c>
      <c r="B141" s="56">
        <v>1014</v>
      </c>
      <c r="C141" s="56" t="s">
        <v>2</v>
      </c>
      <c r="D141" s="102"/>
      <c r="E141" s="101" t="str">
        <f t="shared" ref="E141" si="124">CONCATENATE(C141,D141)</f>
        <v>X</v>
      </c>
      <c r="F141" s="56" t="s">
        <v>82</v>
      </c>
      <c r="G141" s="56"/>
      <c r="H141" s="56" t="str">
        <f t="shared" ref="H141" si="125">CONCATENATE(F141,"/",G141)</f>
        <v>přejezd/</v>
      </c>
      <c r="I141" s="99"/>
      <c r="J141" s="102" t="s">
        <v>5</v>
      </c>
      <c r="K141" s="103">
        <v>0.20208333333333331</v>
      </c>
      <c r="L141" s="104">
        <v>0.20208333333333331</v>
      </c>
      <c r="M141" s="68" t="str">
        <f>O140</f>
        <v>Křižanov,,žel.st.</v>
      </c>
      <c r="N141" s="104">
        <v>0.20486111111111113</v>
      </c>
      <c r="O141" s="68" t="str">
        <f>M142</f>
        <v>Křižanov,,nám.</v>
      </c>
      <c r="P141" s="56" t="str">
        <f t="shared" si="119"/>
        <v>OK</v>
      </c>
      <c r="Q141" s="105">
        <f t="shared" si="120"/>
        <v>2.7777777777778234E-3</v>
      </c>
      <c r="R141" s="105">
        <f t="shared" si="121"/>
        <v>0</v>
      </c>
      <c r="S141" s="105">
        <f t="shared" si="122"/>
        <v>2.7777777777778234E-3</v>
      </c>
      <c r="T141" s="105">
        <f t="shared" ref="T141:T155" si="126">K141-N140</f>
        <v>0</v>
      </c>
      <c r="U141" s="56">
        <v>0</v>
      </c>
      <c r="V141" s="56">
        <f>INDEX('Počty dní'!A:E,MATCH(E141,'Počty dní'!C:C,0),4)</f>
        <v>205</v>
      </c>
      <c r="W141" s="166">
        <f t="shared" si="123"/>
        <v>0</v>
      </c>
      <c r="X141" s="21"/>
      <c r="AL141" s="27"/>
      <c r="AM141" s="27"/>
      <c r="AP141" s="16"/>
      <c r="AQ141" s="16"/>
      <c r="AR141" s="16"/>
      <c r="AS141" s="16"/>
      <c r="AT141" s="16"/>
      <c r="AU141" s="28"/>
      <c r="AV141" s="28"/>
    </row>
    <row r="142" spans="1:48" x14ac:dyDescent="0.25">
      <c r="A142" s="140">
        <v>114</v>
      </c>
      <c r="B142" s="56">
        <v>1014</v>
      </c>
      <c r="C142" s="56" t="s">
        <v>2</v>
      </c>
      <c r="D142" s="102"/>
      <c r="E142" s="101" t="str">
        <f t="shared" ref="E142:E150" si="127">CONCATENATE(C142,D142)</f>
        <v>X</v>
      </c>
      <c r="F142" s="56" t="s">
        <v>152</v>
      </c>
      <c r="G142" s="72">
        <v>2</v>
      </c>
      <c r="H142" s="56" t="str">
        <f t="shared" ref="H142:H150" si="128">CONCATENATE(F142,"/",G142)</f>
        <v>XXX111/2</v>
      </c>
      <c r="I142" s="56" t="s">
        <v>5</v>
      </c>
      <c r="J142" s="102" t="s">
        <v>5</v>
      </c>
      <c r="K142" s="103">
        <v>0.20833333333333334</v>
      </c>
      <c r="L142" s="104">
        <v>0.20972222222222223</v>
      </c>
      <c r="M142" s="68" t="s">
        <v>46</v>
      </c>
      <c r="N142" s="104">
        <v>0.23958333333333334</v>
      </c>
      <c r="O142" s="68" t="s">
        <v>122</v>
      </c>
      <c r="P142" s="56" t="str">
        <f t="shared" si="119"/>
        <v>OK</v>
      </c>
      <c r="Q142" s="105">
        <f t="shared" si="120"/>
        <v>2.9861111111111116E-2</v>
      </c>
      <c r="R142" s="105">
        <f t="shared" si="121"/>
        <v>1.388888888888884E-3</v>
      </c>
      <c r="S142" s="105">
        <f t="shared" si="122"/>
        <v>3.125E-2</v>
      </c>
      <c r="T142" s="105">
        <f t="shared" si="126"/>
        <v>3.4722222222222099E-3</v>
      </c>
      <c r="U142" s="56">
        <v>26.5</v>
      </c>
      <c r="V142" s="56">
        <f>INDEX('Počty dní'!A:E,MATCH(E142,'Počty dní'!C:C,0),4)</f>
        <v>205</v>
      </c>
      <c r="W142" s="166">
        <f t="shared" si="123"/>
        <v>5432.5</v>
      </c>
      <c r="X142" s="21"/>
    </row>
    <row r="143" spans="1:48" x14ac:dyDescent="0.25">
      <c r="A143" s="140">
        <v>114</v>
      </c>
      <c r="B143" s="56">
        <v>1014</v>
      </c>
      <c r="C143" s="56" t="s">
        <v>2</v>
      </c>
      <c r="D143" s="102"/>
      <c r="E143" s="101" t="str">
        <f t="shared" si="127"/>
        <v>X</v>
      </c>
      <c r="F143" s="56" t="s">
        <v>152</v>
      </c>
      <c r="G143" s="64">
        <v>1</v>
      </c>
      <c r="H143" s="56" t="str">
        <f t="shared" si="128"/>
        <v>XXX111/1</v>
      </c>
      <c r="I143" s="56" t="s">
        <v>5</v>
      </c>
      <c r="J143" s="102" t="s">
        <v>5</v>
      </c>
      <c r="K143" s="103">
        <v>0.23958333333333334</v>
      </c>
      <c r="L143" s="104">
        <v>0.24097222222222223</v>
      </c>
      <c r="M143" s="68" t="s">
        <v>122</v>
      </c>
      <c r="N143" s="104">
        <v>0.24444444444444446</v>
      </c>
      <c r="O143" s="68" t="s">
        <v>34</v>
      </c>
      <c r="P143" s="56" t="str">
        <f t="shared" si="119"/>
        <v>OK</v>
      </c>
      <c r="Q143" s="105">
        <f t="shared" si="120"/>
        <v>3.4722222222222376E-3</v>
      </c>
      <c r="R143" s="105">
        <f t="shared" si="121"/>
        <v>1.388888888888884E-3</v>
      </c>
      <c r="S143" s="105">
        <f t="shared" si="122"/>
        <v>4.8611111111111216E-3</v>
      </c>
      <c r="T143" s="105">
        <f t="shared" si="126"/>
        <v>0</v>
      </c>
      <c r="U143" s="56">
        <v>2.2999999999999998</v>
      </c>
      <c r="V143" s="56">
        <f>INDEX('Počty dní'!A:E,MATCH(E143,'Počty dní'!C:C,0),4)</f>
        <v>205</v>
      </c>
      <c r="W143" s="166">
        <f t="shared" si="123"/>
        <v>471.49999999999994</v>
      </c>
      <c r="X143" s="21"/>
    </row>
    <row r="144" spans="1:48" x14ac:dyDescent="0.25">
      <c r="A144" s="140">
        <v>114</v>
      </c>
      <c r="B144" s="56">
        <v>1014</v>
      </c>
      <c r="C144" s="56" t="s">
        <v>2</v>
      </c>
      <c r="D144" s="102"/>
      <c r="E144" s="101" t="str">
        <f t="shared" si="127"/>
        <v>X</v>
      </c>
      <c r="F144" s="56" t="s">
        <v>149</v>
      </c>
      <c r="G144" s="64">
        <v>3</v>
      </c>
      <c r="H144" s="56" t="str">
        <f t="shared" si="128"/>
        <v>XXX112/3</v>
      </c>
      <c r="I144" s="56" t="s">
        <v>5</v>
      </c>
      <c r="J144" s="102" t="s">
        <v>5</v>
      </c>
      <c r="K144" s="103">
        <v>0.25069444444444444</v>
      </c>
      <c r="L144" s="104">
        <v>0.25138888888888888</v>
      </c>
      <c r="M144" s="68" t="s">
        <v>34</v>
      </c>
      <c r="N144" s="104">
        <v>0.28541666666666665</v>
      </c>
      <c r="O144" s="57" t="s">
        <v>48</v>
      </c>
      <c r="P144" s="56" t="str">
        <f t="shared" si="119"/>
        <v>OK</v>
      </c>
      <c r="Q144" s="105">
        <f t="shared" si="120"/>
        <v>3.4027777777777768E-2</v>
      </c>
      <c r="R144" s="105">
        <f t="shared" si="121"/>
        <v>6.9444444444444198E-4</v>
      </c>
      <c r="S144" s="105">
        <f t="shared" si="122"/>
        <v>3.472222222222221E-2</v>
      </c>
      <c r="T144" s="105">
        <f t="shared" si="126"/>
        <v>6.2499999999999778E-3</v>
      </c>
      <c r="U144" s="56">
        <v>29.9</v>
      </c>
      <c r="V144" s="56">
        <f>INDEX('Počty dní'!A:E,MATCH(E144,'Počty dní'!C:C,0),4)</f>
        <v>205</v>
      </c>
      <c r="W144" s="166">
        <f t="shared" si="123"/>
        <v>6129.5</v>
      </c>
      <c r="X144" s="21"/>
    </row>
    <row r="145" spans="1:24" x14ac:dyDescent="0.25">
      <c r="A145" s="140">
        <v>114</v>
      </c>
      <c r="B145" s="56">
        <v>1014</v>
      </c>
      <c r="C145" s="56" t="s">
        <v>2</v>
      </c>
      <c r="D145" s="102"/>
      <c r="E145" s="101" t="str">
        <f t="shared" si="127"/>
        <v>X</v>
      </c>
      <c r="F145" s="56" t="s">
        <v>149</v>
      </c>
      <c r="G145" s="64">
        <v>6</v>
      </c>
      <c r="H145" s="56" t="str">
        <f t="shared" si="128"/>
        <v>XXX112/6</v>
      </c>
      <c r="I145" s="56" t="s">
        <v>5</v>
      </c>
      <c r="J145" s="102" t="s">
        <v>5</v>
      </c>
      <c r="K145" s="103">
        <v>0.28541666666666671</v>
      </c>
      <c r="L145" s="104">
        <v>0.28611111111111115</v>
      </c>
      <c r="M145" s="68" t="s">
        <v>48</v>
      </c>
      <c r="N145" s="104">
        <v>0.32361111111111113</v>
      </c>
      <c r="O145" s="57" t="s">
        <v>34</v>
      </c>
      <c r="P145" s="56" t="str">
        <f t="shared" si="119"/>
        <v>OK</v>
      </c>
      <c r="Q145" s="105">
        <f t="shared" si="120"/>
        <v>3.7499999999999978E-2</v>
      </c>
      <c r="R145" s="105">
        <f t="shared" si="121"/>
        <v>6.9444444444444198E-4</v>
      </c>
      <c r="S145" s="105">
        <f t="shared" si="122"/>
        <v>3.819444444444442E-2</v>
      </c>
      <c r="T145" s="105">
        <f t="shared" si="126"/>
        <v>0</v>
      </c>
      <c r="U145" s="56">
        <v>29.8</v>
      </c>
      <c r="V145" s="56">
        <f>INDEX('Počty dní'!A:E,MATCH(E145,'Počty dní'!C:C,0),4)</f>
        <v>205</v>
      </c>
      <c r="W145" s="166">
        <f t="shared" si="123"/>
        <v>6109</v>
      </c>
      <c r="X145" s="21"/>
    </row>
    <row r="146" spans="1:24" x14ac:dyDescent="0.25">
      <c r="A146" s="140">
        <v>114</v>
      </c>
      <c r="B146" s="56">
        <v>1014</v>
      </c>
      <c r="C146" s="56" t="s">
        <v>2</v>
      </c>
      <c r="D146" s="102"/>
      <c r="E146" s="101" t="str">
        <f t="shared" si="127"/>
        <v>X</v>
      </c>
      <c r="F146" s="56" t="s">
        <v>149</v>
      </c>
      <c r="G146" s="64">
        <v>7</v>
      </c>
      <c r="H146" s="56" t="str">
        <f t="shared" si="128"/>
        <v>XXX112/7</v>
      </c>
      <c r="I146" s="56" t="s">
        <v>5</v>
      </c>
      <c r="J146" s="102" t="s">
        <v>5</v>
      </c>
      <c r="K146" s="103">
        <v>0.50347222222222221</v>
      </c>
      <c r="L146" s="104">
        <v>0.50555555555555554</v>
      </c>
      <c r="M146" s="68" t="s">
        <v>34</v>
      </c>
      <c r="N146" s="104">
        <v>0.54583333333333328</v>
      </c>
      <c r="O146" s="57" t="s">
        <v>48</v>
      </c>
      <c r="P146" s="56" t="str">
        <f t="shared" si="119"/>
        <v>OK</v>
      </c>
      <c r="Q146" s="105">
        <f t="shared" si="120"/>
        <v>4.0277777777777746E-2</v>
      </c>
      <c r="R146" s="105">
        <f t="shared" si="121"/>
        <v>2.0833333333333259E-3</v>
      </c>
      <c r="S146" s="105">
        <f t="shared" si="122"/>
        <v>4.2361111111111072E-2</v>
      </c>
      <c r="T146" s="105">
        <f t="shared" si="126"/>
        <v>0.17986111111111108</v>
      </c>
      <c r="U146" s="56">
        <v>34.6</v>
      </c>
      <c r="V146" s="56">
        <f>INDEX('Počty dní'!A:E,MATCH(E146,'Počty dní'!C:C,0),4)</f>
        <v>205</v>
      </c>
      <c r="W146" s="166">
        <f t="shared" si="123"/>
        <v>7093</v>
      </c>
      <c r="X146" s="21"/>
    </row>
    <row r="147" spans="1:24" x14ac:dyDescent="0.25">
      <c r="A147" s="140">
        <v>114</v>
      </c>
      <c r="B147" s="56">
        <v>1014</v>
      </c>
      <c r="C147" s="56" t="s">
        <v>2</v>
      </c>
      <c r="D147" s="102"/>
      <c r="E147" s="101" t="str">
        <f t="shared" si="127"/>
        <v>X</v>
      </c>
      <c r="F147" s="56" t="s">
        <v>149</v>
      </c>
      <c r="G147" s="64">
        <v>10</v>
      </c>
      <c r="H147" s="56" t="str">
        <f t="shared" si="128"/>
        <v>XXX112/10</v>
      </c>
      <c r="I147" s="56" t="s">
        <v>5</v>
      </c>
      <c r="J147" s="102" t="s">
        <v>5</v>
      </c>
      <c r="K147" s="103">
        <v>0.54583333333333328</v>
      </c>
      <c r="L147" s="104">
        <v>0.54583333333333328</v>
      </c>
      <c r="M147" s="57" t="s">
        <v>48</v>
      </c>
      <c r="N147" s="104">
        <v>0.57708333333333328</v>
      </c>
      <c r="O147" s="57" t="s">
        <v>34</v>
      </c>
      <c r="P147" s="56" t="str">
        <f t="shared" si="119"/>
        <v>OK</v>
      </c>
      <c r="Q147" s="105">
        <f t="shared" si="120"/>
        <v>3.125E-2</v>
      </c>
      <c r="R147" s="105">
        <f t="shared" si="121"/>
        <v>0</v>
      </c>
      <c r="S147" s="105">
        <f t="shared" si="122"/>
        <v>3.125E-2</v>
      </c>
      <c r="T147" s="105">
        <f t="shared" si="126"/>
        <v>0</v>
      </c>
      <c r="U147" s="56">
        <v>26</v>
      </c>
      <c r="V147" s="56">
        <f>INDEX('Počty dní'!A:E,MATCH(E147,'Počty dní'!C:C,0),4)</f>
        <v>205</v>
      </c>
      <c r="W147" s="166">
        <f t="shared" si="123"/>
        <v>5330</v>
      </c>
      <c r="X147" s="21"/>
    </row>
    <row r="148" spans="1:24" x14ac:dyDescent="0.25">
      <c r="A148" s="140">
        <v>114</v>
      </c>
      <c r="B148" s="56">
        <v>1014</v>
      </c>
      <c r="C148" s="56" t="s">
        <v>2</v>
      </c>
      <c r="D148" s="102"/>
      <c r="E148" s="101" t="str">
        <f t="shared" si="127"/>
        <v>X</v>
      </c>
      <c r="F148" s="56" t="s">
        <v>152</v>
      </c>
      <c r="G148" s="64">
        <v>6</v>
      </c>
      <c r="H148" s="56" t="str">
        <f t="shared" si="128"/>
        <v>XXX111/6</v>
      </c>
      <c r="I148" s="56" t="s">
        <v>5</v>
      </c>
      <c r="J148" s="102" t="s">
        <v>5</v>
      </c>
      <c r="K148" s="103">
        <v>0.58680555555555558</v>
      </c>
      <c r="L148" s="104">
        <v>0.58680555555555558</v>
      </c>
      <c r="M148" s="57" t="s">
        <v>34</v>
      </c>
      <c r="N148" s="104">
        <v>0.59027777777777779</v>
      </c>
      <c r="O148" s="68" t="s">
        <v>122</v>
      </c>
      <c r="P148" s="56" t="str">
        <f t="shared" si="119"/>
        <v>OK</v>
      </c>
      <c r="Q148" s="105">
        <f t="shared" si="120"/>
        <v>3.4722222222222099E-3</v>
      </c>
      <c r="R148" s="105">
        <f t="shared" si="121"/>
        <v>0</v>
      </c>
      <c r="S148" s="105">
        <f t="shared" si="122"/>
        <v>3.4722222222222099E-3</v>
      </c>
      <c r="T148" s="105">
        <f t="shared" si="126"/>
        <v>9.7222222222222987E-3</v>
      </c>
      <c r="U148" s="56">
        <v>2.2999999999999998</v>
      </c>
      <c r="V148" s="56">
        <f>INDEX('Počty dní'!A:E,MATCH(E148,'Počty dní'!C:C,0),4)</f>
        <v>205</v>
      </c>
      <c r="W148" s="166">
        <f t="shared" si="123"/>
        <v>471.49999999999994</v>
      </c>
      <c r="X148" s="21"/>
    </row>
    <row r="149" spans="1:24" x14ac:dyDescent="0.25">
      <c r="A149" s="140">
        <v>114</v>
      </c>
      <c r="B149" s="56">
        <v>1014</v>
      </c>
      <c r="C149" s="56" t="s">
        <v>2</v>
      </c>
      <c r="D149" s="102"/>
      <c r="E149" s="101" t="str">
        <f t="shared" si="127"/>
        <v>X</v>
      </c>
      <c r="F149" s="56" t="s">
        <v>152</v>
      </c>
      <c r="G149" s="64">
        <v>9</v>
      </c>
      <c r="H149" s="56" t="str">
        <f t="shared" si="128"/>
        <v>XXX111/9</v>
      </c>
      <c r="I149" s="56" t="s">
        <v>5</v>
      </c>
      <c r="J149" s="102" t="s">
        <v>5</v>
      </c>
      <c r="K149" s="103">
        <v>0.59027777777777779</v>
      </c>
      <c r="L149" s="104">
        <v>0.59375</v>
      </c>
      <c r="M149" s="68" t="s">
        <v>122</v>
      </c>
      <c r="N149" s="104">
        <v>0.59722222222222221</v>
      </c>
      <c r="O149" s="57" t="s">
        <v>34</v>
      </c>
      <c r="P149" s="56" t="str">
        <f t="shared" si="119"/>
        <v>OK</v>
      </c>
      <c r="Q149" s="105">
        <f t="shared" si="120"/>
        <v>3.4722222222222099E-3</v>
      </c>
      <c r="R149" s="105">
        <f t="shared" si="121"/>
        <v>3.4722222222222099E-3</v>
      </c>
      <c r="S149" s="105">
        <f t="shared" si="122"/>
        <v>6.9444444444444198E-3</v>
      </c>
      <c r="T149" s="105">
        <f t="shared" si="126"/>
        <v>0</v>
      </c>
      <c r="U149" s="56">
        <v>3.3</v>
      </c>
      <c r="V149" s="56">
        <f>INDEX('Počty dní'!A:E,MATCH(E149,'Počty dní'!C:C,0),4)</f>
        <v>205</v>
      </c>
      <c r="W149" s="166">
        <f t="shared" si="123"/>
        <v>676.5</v>
      </c>
      <c r="X149" s="21"/>
    </row>
    <row r="150" spans="1:24" x14ac:dyDescent="0.25">
      <c r="A150" s="140">
        <v>114</v>
      </c>
      <c r="B150" s="56">
        <v>1014</v>
      </c>
      <c r="C150" s="56" t="s">
        <v>2</v>
      </c>
      <c r="D150" s="102"/>
      <c r="E150" s="101" t="str">
        <f t="shared" si="127"/>
        <v>X</v>
      </c>
      <c r="F150" s="56" t="s">
        <v>152</v>
      </c>
      <c r="G150" s="64">
        <v>11</v>
      </c>
      <c r="H150" s="56" t="str">
        <f t="shared" si="128"/>
        <v>XXX111/11</v>
      </c>
      <c r="I150" s="56" t="s">
        <v>5</v>
      </c>
      <c r="J150" s="102" t="s">
        <v>5</v>
      </c>
      <c r="K150" s="103">
        <v>0.60763888888888895</v>
      </c>
      <c r="L150" s="104">
        <v>0.61249999999999993</v>
      </c>
      <c r="M150" s="57" t="s">
        <v>34</v>
      </c>
      <c r="N150" s="104">
        <v>0.6430555555555556</v>
      </c>
      <c r="O150" s="57" t="s">
        <v>47</v>
      </c>
      <c r="P150" s="56" t="str">
        <f t="shared" si="119"/>
        <v>OK</v>
      </c>
      <c r="Q150" s="105">
        <f t="shared" si="120"/>
        <v>3.0555555555555669E-2</v>
      </c>
      <c r="R150" s="105">
        <f t="shared" si="121"/>
        <v>4.8611111111109828E-3</v>
      </c>
      <c r="S150" s="105">
        <f t="shared" si="122"/>
        <v>3.5416666666666652E-2</v>
      </c>
      <c r="T150" s="105">
        <f t="shared" si="126"/>
        <v>1.0416666666666741E-2</v>
      </c>
      <c r="U150" s="56">
        <v>31.8</v>
      </c>
      <c r="V150" s="56">
        <f>INDEX('Počty dní'!A:E,MATCH(E150,'Počty dní'!C:C,0),4)</f>
        <v>205</v>
      </c>
      <c r="W150" s="166">
        <f t="shared" si="123"/>
        <v>6519</v>
      </c>
      <c r="X150" s="21"/>
    </row>
    <row r="151" spans="1:24" x14ac:dyDescent="0.25">
      <c r="A151" s="140">
        <v>114</v>
      </c>
      <c r="B151" s="56">
        <v>1014</v>
      </c>
      <c r="C151" s="56" t="s">
        <v>2</v>
      </c>
      <c r="D151" s="102"/>
      <c r="E151" s="101" t="str">
        <f t="shared" ref="E151" si="129">CONCATENATE(C151,D151)</f>
        <v>X</v>
      </c>
      <c r="F151" s="56" t="s">
        <v>152</v>
      </c>
      <c r="G151" s="71">
        <v>10</v>
      </c>
      <c r="H151" s="56" t="str">
        <f t="shared" ref="H151" si="130">CONCATENATE(F151,"/",G151)</f>
        <v>XXX111/10</v>
      </c>
      <c r="I151" s="56" t="s">
        <v>5</v>
      </c>
      <c r="J151" s="102" t="s">
        <v>5</v>
      </c>
      <c r="K151" s="103">
        <v>0.64374999999999993</v>
      </c>
      <c r="L151" s="104">
        <v>0.64444444444444449</v>
      </c>
      <c r="M151" s="68" t="s">
        <v>47</v>
      </c>
      <c r="N151" s="104">
        <v>0.64861111111111114</v>
      </c>
      <c r="O151" s="57" t="s">
        <v>46</v>
      </c>
      <c r="P151" s="56" t="str">
        <f t="shared" si="119"/>
        <v>OK</v>
      </c>
      <c r="Q151" s="105">
        <f t="shared" si="120"/>
        <v>4.1666666666666519E-3</v>
      </c>
      <c r="R151" s="105">
        <f t="shared" si="121"/>
        <v>6.94444444444553E-4</v>
      </c>
      <c r="S151" s="105">
        <f t="shared" si="122"/>
        <v>4.8611111111112049E-3</v>
      </c>
      <c r="T151" s="105">
        <f t="shared" si="126"/>
        <v>6.9444444444433095E-4</v>
      </c>
      <c r="U151" s="56">
        <v>3.9</v>
      </c>
      <c r="V151" s="56">
        <f>INDEX('Počty dní'!A:E,MATCH(E151,'Počty dní'!C:C,0),4)</f>
        <v>205</v>
      </c>
      <c r="W151" s="166">
        <f t="shared" ref="W151" si="131">V151*U151</f>
        <v>799.5</v>
      </c>
      <c r="X151" s="21"/>
    </row>
    <row r="152" spans="1:24" x14ac:dyDescent="0.25">
      <c r="A152" s="140">
        <v>114</v>
      </c>
      <c r="B152" s="56">
        <v>1014</v>
      </c>
      <c r="C152" s="56" t="s">
        <v>2</v>
      </c>
      <c r="D152" s="102"/>
      <c r="E152" s="101" t="str">
        <f>CONCATENATE(C152,D152)</f>
        <v>X</v>
      </c>
      <c r="F152" s="56" t="s">
        <v>136</v>
      </c>
      <c r="G152" s="64">
        <v>9</v>
      </c>
      <c r="H152" s="56" t="str">
        <f>CONCATENATE(F152,"/",G152)</f>
        <v>XXX116/9</v>
      </c>
      <c r="I152" s="56" t="s">
        <v>5</v>
      </c>
      <c r="J152" s="102" t="s">
        <v>5</v>
      </c>
      <c r="K152" s="103">
        <v>0.64861111111111114</v>
      </c>
      <c r="L152" s="104">
        <v>0.64930555555555558</v>
      </c>
      <c r="M152" s="68" t="s">
        <v>46</v>
      </c>
      <c r="N152" s="104">
        <v>0.66527777777777775</v>
      </c>
      <c r="O152" s="57" t="s">
        <v>58</v>
      </c>
      <c r="P152" s="56" t="str">
        <f t="shared" si="119"/>
        <v>OK</v>
      </c>
      <c r="Q152" s="105">
        <f t="shared" si="120"/>
        <v>1.5972222222222165E-2</v>
      </c>
      <c r="R152" s="105">
        <f t="shared" si="121"/>
        <v>6.9444444444444198E-4</v>
      </c>
      <c r="S152" s="105">
        <f t="shared" si="122"/>
        <v>1.6666666666666607E-2</v>
      </c>
      <c r="T152" s="105">
        <f t="shared" si="126"/>
        <v>0</v>
      </c>
      <c r="U152" s="56">
        <v>16.5</v>
      </c>
      <c r="V152" s="56">
        <f>INDEX('Počty dní'!A:E,MATCH(E152,'Počty dní'!C:C,0),4)</f>
        <v>205</v>
      </c>
      <c r="W152" s="166">
        <f>V152*U152</f>
        <v>3382.5</v>
      </c>
      <c r="X152" s="21"/>
    </row>
    <row r="153" spans="1:24" x14ac:dyDescent="0.25">
      <c r="A153" s="140">
        <v>114</v>
      </c>
      <c r="B153" s="56">
        <v>1014</v>
      </c>
      <c r="C153" s="56" t="s">
        <v>2</v>
      </c>
      <c r="D153" s="102"/>
      <c r="E153" s="101" t="str">
        <f>CONCATENATE(C153,D153)</f>
        <v>X</v>
      </c>
      <c r="F153" s="56" t="s">
        <v>136</v>
      </c>
      <c r="G153" s="71">
        <v>16</v>
      </c>
      <c r="H153" s="56" t="str">
        <f>CONCATENATE(F153,"/",G153)</f>
        <v>XXX116/16</v>
      </c>
      <c r="I153" s="56" t="s">
        <v>5</v>
      </c>
      <c r="J153" s="102" t="s">
        <v>5</v>
      </c>
      <c r="K153" s="103">
        <v>0.66527777777777775</v>
      </c>
      <c r="L153" s="104">
        <v>0.66666666666666663</v>
      </c>
      <c r="M153" s="57" t="s">
        <v>58</v>
      </c>
      <c r="N153" s="104">
        <v>0.68263888888888891</v>
      </c>
      <c r="O153" s="68" t="s">
        <v>46</v>
      </c>
      <c r="P153" s="56" t="str">
        <f t="shared" si="119"/>
        <v>OK</v>
      </c>
      <c r="Q153" s="105">
        <f t="shared" si="120"/>
        <v>1.5972222222222276E-2</v>
      </c>
      <c r="R153" s="105">
        <f t="shared" si="121"/>
        <v>1.388888888888884E-3</v>
      </c>
      <c r="S153" s="105">
        <f t="shared" si="122"/>
        <v>1.736111111111116E-2</v>
      </c>
      <c r="T153" s="105">
        <f t="shared" si="126"/>
        <v>0</v>
      </c>
      <c r="U153" s="56">
        <v>16.5</v>
      </c>
      <c r="V153" s="56">
        <f>INDEX('Počty dní'!A:E,MATCH(E153,'Počty dní'!C:C,0),4)</f>
        <v>205</v>
      </c>
      <c r="W153" s="166">
        <f>V153*U153</f>
        <v>3382.5</v>
      </c>
      <c r="X153" s="21"/>
    </row>
    <row r="154" spans="1:24" x14ac:dyDescent="0.25">
      <c r="A154" s="140">
        <v>114</v>
      </c>
      <c r="B154" s="56">
        <v>1014</v>
      </c>
      <c r="C154" s="56" t="s">
        <v>2</v>
      </c>
      <c r="D154" s="102"/>
      <c r="E154" s="101" t="str">
        <f>CONCATENATE(C154,D154)</f>
        <v>X</v>
      </c>
      <c r="F154" s="56" t="s">
        <v>136</v>
      </c>
      <c r="G154" s="71">
        <v>18</v>
      </c>
      <c r="H154" s="56" t="str">
        <f>CONCATENATE(F154,"/",G154)</f>
        <v>XXX116/18</v>
      </c>
      <c r="I154" s="56" t="s">
        <v>5</v>
      </c>
      <c r="J154" s="102" t="s">
        <v>5</v>
      </c>
      <c r="K154" s="103">
        <v>0.69861111111111107</v>
      </c>
      <c r="L154" s="104">
        <v>0.70000000000000007</v>
      </c>
      <c r="M154" s="68" t="s">
        <v>46</v>
      </c>
      <c r="N154" s="104">
        <v>0.70347222222222217</v>
      </c>
      <c r="O154" s="68" t="s">
        <v>48</v>
      </c>
      <c r="P154" s="56" t="str">
        <f t="shared" si="119"/>
        <v>OK</v>
      </c>
      <c r="Q154" s="105">
        <f t="shared" si="120"/>
        <v>3.4722222222220989E-3</v>
      </c>
      <c r="R154" s="105">
        <f t="shared" si="121"/>
        <v>1.388888888888995E-3</v>
      </c>
      <c r="S154" s="105">
        <f t="shared" si="122"/>
        <v>4.8611111111110938E-3</v>
      </c>
      <c r="T154" s="105">
        <f t="shared" si="126"/>
        <v>1.5972222222222165E-2</v>
      </c>
      <c r="U154" s="56">
        <v>2.6</v>
      </c>
      <c r="V154" s="56">
        <f>INDEX('Počty dní'!A:E,MATCH(E154,'Počty dní'!C:C,0),4)</f>
        <v>205</v>
      </c>
      <c r="W154" s="166">
        <f>V154*U154</f>
        <v>533</v>
      </c>
      <c r="X154" s="21"/>
    </row>
    <row r="155" spans="1:24" ht="15.75" thickBot="1" x14ac:dyDescent="0.3">
      <c r="A155" s="141">
        <v>114</v>
      </c>
      <c r="B155" s="58">
        <v>1014</v>
      </c>
      <c r="C155" s="58" t="s">
        <v>2</v>
      </c>
      <c r="D155" s="106"/>
      <c r="E155" s="168" t="str">
        <f>CONCATENATE(C155,D155)</f>
        <v>X</v>
      </c>
      <c r="F155" s="58" t="s">
        <v>149</v>
      </c>
      <c r="G155" s="187">
        <v>14</v>
      </c>
      <c r="H155" s="58" t="str">
        <f>CONCATENATE(F155,"/",G155)</f>
        <v>XXX112/14</v>
      </c>
      <c r="I155" s="58" t="s">
        <v>5</v>
      </c>
      <c r="J155" s="106" t="s">
        <v>5</v>
      </c>
      <c r="K155" s="107">
        <v>0.7104166666666667</v>
      </c>
      <c r="L155" s="108">
        <v>0.71250000000000002</v>
      </c>
      <c r="M155" s="59" t="s">
        <v>48</v>
      </c>
      <c r="N155" s="108">
        <v>0.72986111111111107</v>
      </c>
      <c r="O155" s="59" t="s">
        <v>49</v>
      </c>
      <c r="P155" s="232"/>
      <c r="Q155" s="170">
        <f t="shared" si="120"/>
        <v>1.7361111111111049E-2</v>
      </c>
      <c r="R155" s="170">
        <f t="shared" si="121"/>
        <v>2.0833333333333259E-3</v>
      </c>
      <c r="S155" s="170">
        <f t="shared" si="122"/>
        <v>1.9444444444444375E-2</v>
      </c>
      <c r="T155" s="170">
        <f t="shared" si="126"/>
        <v>6.9444444444445308E-3</v>
      </c>
      <c r="U155" s="58">
        <v>17.100000000000001</v>
      </c>
      <c r="V155" s="58">
        <f>INDEX('Počty dní'!A:E,MATCH(E155,'Počty dní'!C:C,0),4)</f>
        <v>205</v>
      </c>
      <c r="W155" s="171">
        <f>V155*U155</f>
        <v>3505.5000000000005</v>
      </c>
      <c r="X155" s="21"/>
    </row>
    <row r="156" spans="1:24" ht="15.75" thickBot="1" x14ac:dyDescent="0.3">
      <c r="A156" s="172" t="str">
        <f ca="1">CONCATENATE(INDIRECT("R[-3]C[0]",FALSE),"celkem")</f>
        <v>114celkem</v>
      </c>
      <c r="B156" s="173"/>
      <c r="C156" s="173" t="str">
        <f ca="1">INDIRECT("R[-1]C[12]",FALSE)</f>
        <v>Vidonín</v>
      </c>
      <c r="D156" s="174"/>
      <c r="E156" s="173"/>
      <c r="F156" s="175"/>
      <c r="G156" s="173"/>
      <c r="H156" s="176"/>
      <c r="I156" s="177"/>
      <c r="J156" s="178" t="str">
        <f ca="1">INDIRECT("R[-3]C[0]",FALSE)</f>
        <v>S</v>
      </c>
      <c r="K156" s="179"/>
      <c r="L156" s="180"/>
      <c r="M156" s="181"/>
      <c r="N156" s="180"/>
      <c r="O156" s="182"/>
      <c r="P156" s="173"/>
      <c r="Q156" s="195">
        <f>SUM(Q140:Q155)</f>
        <v>0.29166666666666652</v>
      </c>
      <c r="R156" s="195">
        <f>SUM(R140:R155)</f>
        <v>2.1527777777777812E-2</v>
      </c>
      <c r="S156" s="195">
        <f>SUM(S140:S155)</f>
        <v>0.31319444444444433</v>
      </c>
      <c r="T156" s="195">
        <f>SUM(T140:T155)</f>
        <v>0.23333333333333334</v>
      </c>
      <c r="U156" s="184">
        <f>SUM(U140:U155)</f>
        <v>260.20000000000005</v>
      </c>
      <c r="V156" s="185"/>
      <c r="W156" s="186">
        <f>SUM(W140:W155)</f>
        <v>53341</v>
      </c>
      <c r="X156" s="21"/>
    </row>
    <row r="157" spans="1:24" x14ac:dyDescent="0.25">
      <c r="A157" s="109"/>
      <c r="F157" s="75"/>
      <c r="H157" s="110"/>
      <c r="I157" s="111"/>
      <c r="J157" s="112"/>
      <c r="K157" s="113"/>
      <c r="L157" s="121"/>
      <c r="M157" s="83"/>
      <c r="N157" s="121"/>
      <c r="O157" s="61"/>
      <c r="Q157" s="114"/>
      <c r="R157" s="114"/>
      <c r="S157" s="114"/>
      <c r="T157" s="114"/>
      <c r="U157" s="115"/>
      <c r="W157" s="115"/>
      <c r="X157" s="21"/>
    </row>
    <row r="158" spans="1:24" ht="15.75" thickBot="1" x14ac:dyDescent="0.3">
      <c r="D158" s="129"/>
      <c r="E158" s="116"/>
      <c r="G158" s="67"/>
      <c r="K158" s="117"/>
      <c r="L158" s="118"/>
      <c r="M158" s="70"/>
      <c r="N158" s="118"/>
      <c r="O158" s="70"/>
      <c r="X158" s="21"/>
    </row>
    <row r="159" spans="1:24" x14ac:dyDescent="0.25">
      <c r="A159" s="138">
        <v>115</v>
      </c>
      <c r="B159" s="53">
        <v>1015</v>
      </c>
      <c r="C159" s="53" t="s">
        <v>2</v>
      </c>
      <c r="D159" s="96"/>
      <c r="E159" s="160" t="str">
        <f t="shared" ref="E159" si="132">CONCATENATE(C159,D159)</f>
        <v>X</v>
      </c>
      <c r="F159" s="53" t="s">
        <v>136</v>
      </c>
      <c r="G159" s="188">
        <v>2</v>
      </c>
      <c r="H159" s="53" t="str">
        <f t="shared" ref="H159" si="133">CONCATENATE(F159,"/",G159)</f>
        <v>XXX116/2</v>
      </c>
      <c r="I159" s="53" t="s">
        <v>5</v>
      </c>
      <c r="J159" s="96" t="s">
        <v>5</v>
      </c>
      <c r="K159" s="162">
        <v>0.16944444444444443</v>
      </c>
      <c r="L159" s="163">
        <v>0.17013888888888887</v>
      </c>
      <c r="M159" s="164" t="s">
        <v>54</v>
      </c>
      <c r="N159" s="163">
        <v>0.18263888888888891</v>
      </c>
      <c r="O159" s="193" t="s">
        <v>48</v>
      </c>
      <c r="P159" s="53" t="str">
        <f t="shared" ref="P159:P168" si="134">IF(M160=O159,"OK","POZOR")</f>
        <v>OK</v>
      </c>
      <c r="Q159" s="165">
        <f t="shared" ref="Q159:Q169" si="135">IF(ISNUMBER(G159),N159-L159,IF(F159="přejezd",N159-L159,0))</f>
        <v>1.2500000000000039E-2</v>
      </c>
      <c r="R159" s="165">
        <f t="shared" ref="R159:R169" si="136">IF(ISNUMBER(G159),L159-K159,0)</f>
        <v>6.9444444444444198E-4</v>
      </c>
      <c r="S159" s="165">
        <f t="shared" ref="S159:S169" si="137">Q159+R159</f>
        <v>1.3194444444444481E-2</v>
      </c>
      <c r="T159" s="165"/>
      <c r="U159" s="53">
        <v>11.4</v>
      </c>
      <c r="V159" s="53">
        <f>INDEX('Počty dní'!A:E,MATCH(E159,'Počty dní'!C:C,0),4)</f>
        <v>205</v>
      </c>
      <c r="W159" s="98">
        <f t="shared" ref="W159:W168" si="138">V159*U159</f>
        <v>2337</v>
      </c>
      <c r="X159" s="21"/>
    </row>
    <row r="160" spans="1:24" x14ac:dyDescent="0.25">
      <c r="A160" s="140">
        <v>115</v>
      </c>
      <c r="B160" s="56">
        <v>1015</v>
      </c>
      <c r="C160" s="56" t="s">
        <v>2</v>
      </c>
      <c r="D160" s="102"/>
      <c r="E160" s="101" t="str">
        <f t="shared" ref="E160:E168" si="139">CONCATENATE(C160,D160)</f>
        <v>X</v>
      </c>
      <c r="F160" s="56" t="s">
        <v>136</v>
      </c>
      <c r="G160" s="64">
        <v>1</v>
      </c>
      <c r="H160" s="56" t="str">
        <f t="shared" ref="H160:H168" si="140">CONCATENATE(F160,"/",G160)</f>
        <v>XXX116/1</v>
      </c>
      <c r="I160" s="56" t="s">
        <v>5</v>
      </c>
      <c r="J160" s="102" t="s">
        <v>5</v>
      </c>
      <c r="K160" s="103">
        <v>0.1875</v>
      </c>
      <c r="L160" s="104">
        <v>0.1875</v>
      </c>
      <c r="M160" s="68" t="s">
        <v>48</v>
      </c>
      <c r="N160" s="104">
        <v>0.20694444444444446</v>
      </c>
      <c r="O160" s="57" t="s">
        <v>58</v>
      </c>
      <c r="P160" s="56" t="str">
        <f t="shared" si="134"/>
        <v>OK</v>
      </c>
      <c r="Q160" s="105">
        <f t="shared" si="135"/>
        <v>1.9444444444444459E-2</v>
      </c>
      <c r="R160" s="105">
        <f t="shared" si="136"/>
        <v>0</v>
      </c>
      <c r="S160" s="105">
        <f t="shared" si="137"/>
        <v>1.9444444444444459E-2</v>
      </c>
      <c r="T160" s="105">
        <f t="shared" ref="T160:T169" si="141">K160-N159</f>
        <v>4.8611111111110938E-3</v>
      </c>
      <c r="U160" s="56">
        <v>19.100000000000001</v>
      </c>
      <c r="V160" s="56">
        <f>INDEX('Počty dní'!A:E,MATCH(E160,'Počty dní'!C:C,0),4)</f>
        <v>205</v>
      </c>
      <c r="W160" s="166">
        <f t="shared" si="138"/>
        <v>3915.5000000000005</v>
      </c>
      <c r="X160" s="21"/>
    </row>
    <row r="161" spans="1:24" x14ac:dyDescent="0.25">
      <c r="A161" s="140">
        <v>115</v>
      </c>
      <c r="B161" s="56">
        <v>1015</v>
      </c>
      <c r="C161" s="56" t="s">
        <v>2</v>
      </c>
      <c r="D161" s="102"/>
      <c r="E161" s="101" t="str">
        <f t="shared" si="139"/>
        <v>X</v>
      </c>
      <c r="F161" s="56" t="s">
        <v>136</v>
      </c>
      <c r="G161" s="64">
        <v>4</v>
      </c>
      <c r="H161" s="56" t="str">
        <f t="shared" si="140"/>
        <v>XXX116/4</v>
      </c>
      <c r="I161" s="56" t="s">
        <v>5</v>
      </c>
      <c r="J161" s="102" t="s">
        <v>5</v>
      </c>
      <c r="K161" s="103">
        <v>0.22500000000000001</v>
      </c>
      <c r="L161" s="104">
        <v>0.22569444444444445</v>
      </c>
      <c r="M161" s="57" t="s">
        <v>58</v>
      </c>
      <c r="N161" s="104">
        <v>0.24513888888888888</v>
      </c>
      <c r="O161" s="68" t="s">
        <v>48</v>
      </c>
      <c r="P161" s="56" t="str">
        <f t="shared" si="134"/>
        <v>OK</v>
      </c>
      <c r="Q161" s="105">
        <f t="shared" si="135"/>
        <v>1.9444444444444431E-2</v>
      </c>
      <c r="R161" s="105">
        <f t="shared" si="136"/>
        <v>6.9444444444444198E-4</v>
      </c>
      <c r="S161" s="105">
        <f t="shared" si="137"/>
        <v>2.0138888888888873E-2</v>
      </c>
      <c r="T161" s="105">
        <f t="shared" si="141"/>
        <v>1.8055555555555547E-2</v>
      </c>
      <c r="U161" s="56">
        <v>19.100000000000001</v>
      </c>
      <c r="V161" s="56">
        <f>INDEX('Počty dní'!A:E,MATCH(E161,'Počty dní'!C:C,0),4)</f>
        <v>205</v>
      </c>
      <c r="W161" s="166">
        <f t="shared" si="138"/>
        <v>3915.5000000000005</v>
      </c>
      <c r="X161" s="21"/>
    </row>
    <row r="162" spans="1:24" x14ac:dyDescent="0.25">
      <c r="A162" s="140">
        <v>115</v>
      </c>
      <c r="B162" s="56">
        <v>1015</v>
      </c>
      <c r="C162" s="56" t="s">
        <v>2</v>
      </c>
      <c r="D162" s="102"/>
      <c r="E162" s="101" t="str">
        <f t="shared" si="139"/>
        <v>X</v>
      </c>
      <c r="F162" s="56" t="s">
        <v>152</v>
      </c>
      <c r="G162" s="72">
        <v>4</v>
      </c>
      <c r="H162" s="56" t="str">
        <f t="shared" si="140"/>
        <v>XXX111/4</v>
      </c>
      <c r="I162" s="56" t="s">
        <v>5</v>
      </c>
      <c r="J162" s="102" t="s">
        <v>5</v>
      </c>
      <c r="K162" s="103">
        <v>0.2673611111111111</v>
      </c>
      <c r="L162" s="104">
        <v>0.26874999999999999</v>
      </c>
      <c r="M162" s="57" t="s">
        <v>48</v>
      </c>
      <c r="N162" s="104">
        <v>0.30624999999999997</v>
      </c>
      <c r="O162" s="68" t="s">
        <v>34</v>
      </c>
      <c r="P162" s="56" t="str">
        <f t="shared" si="134"/>
        <v>OK</v>
      </c>
      <c r="Q162" s="105">
        <f t="shared" si="135"/>
        <v>3.7499999999999978E-2</v>
      </c>
      <c r="R162" s="105">
        <f t="shared" si="136"/>
        <v>1.388888888888884E-3</v>
      </c>
      <c r="S162" s="105">
        <f t="shared" si="137"/>
        <v>3.8888888888888862E-2</v>
      </c>
      <c r="T162" s="105">
        <f t="shared" si="141"/>
        <v>2.2222222222222227E-2</v>
      </c>
      <c r="U162" s="56">
        <v>32.299999999999997</v>
      </c>
      <c r="V162" s="56">
        <f>INDEX('Počty dní'!A:E,MATCH(E162,'Počty dní'!C:C,0),4)</f>
        <v>205</v>
      </c>
      <c r="W162" s="166">
        <f t="shared" si="138"/>
        <v>6621.4999999999991</v>
      </c>
      <c r="X162" s="21"/>
    </row>
    <row r="163" spans="1:24" x14ac:dyDescent="0.25">
      <c r="A163" s="140">
        <v>115</v>
      </c>
      <c r="B163" s="56">
        <v>1015</v>
      </c>
      <c r="C163" s="56" t="s">
        <v>2</v>
      </c>
      <c r="D163" s="102"/>
      <c r="E163" s="101" t="str">
        <f t="shared" si="139"/>
        <v>X</v>
      </c>
      <c r="F163" s="56" t="s">
        <v>152</v>
      </c>
      <c r="G163" s="64">
        <v>7</v>
      </c>
      <c r="H163" s="56" t="str">
        <f t="shared" si="140"/>
        <v>XXX111/7</v>
      </c>
      <c r="I163" s="56" t="s">
        <v>5</v>
      </c>
      <c r="J163" s="102" t="s">
        <v>5</v>
      </c>
      <c r="K163" s="103">
        <v>0.54722222222222217</v>
      </c>
      <c r="L163" s="104">
        <v>0.54999999999999993</v>
      </c>
      <c r="M163" s="68" t="s">
        <v>34</v>
      </c>
      <c r="N163" s="104">
        <v>0.57708333333333328</v>
      </c>
      <c r="O163" s="57" t="s">
        <v>100</v>
      </c>
      <c r="P163" s="56" t="str">
        <f t="shared" si="134"/>
        <v>OK</v>
      </c>
      <c r="Q163" s="105">
        <f t="shared" si="135"/>
        <v>2.7083333333333348E-2</v>
      </c>
      <c r="R163" s="105">
        <f t="shared" si="136"/>
        <v>2.7777777777777679E-3</v>
      </c>
      <c r="S163" s="105">
        <f t="shared" si="137"/>
        <v>2.9861111111111116E-2</v>
      </c>
      <c r="T163" s="105">
        <f t="shared" si="141"/>
        <v>0.2409722222222222</v>
      </c>
      <c r="U163" s="56">
        <v>24.1</v>
      </c>
      <c r="V163" s="56">
        <f>INDEX('Počty dní'!A:E,MATCH(E163,'Počty dní'!C:C,0),4)</f>
        <v>205</v>
      </c>
      <c r="W163" s="166">
        <f t="shared" si="138"/>
        <v>4940.5</v>
      </c>
      <c r="X163" s="21"/>
    </row>
    <row r="164" spans="1:24" x14ac:dyDescent="0.25">
      <c r="A164" s="140">
        <v>115</v>
      </c>
      <c r="B164" s="56">
        <v>1015</v>
      </c>
      <c r="C164" s="56" t="s">
        <v>2</v>
      </c>
      <c r="D164" s="102"/>
      <c r="E164" s="101" t="str">
        <f t="shared" si="139"/>
        <v>X</v>
      </c>
      <c r="F164" s="56" t="s">
        <v>152</v>
      </c>
      <c r="G164" s="72">
        <v>6</v>
      </c>
      <c r="H164" s="56" t="str">
        <f t="shared" si="140"/>
        <v>XXX111/6</v>
      </c>
      <c r="I164" s="56" t="s">
        <v>5</v>
      </c>
      <c r="J164" s="102" t="s">
        <v>5</v>
      </c>
      <c r="K164" s="103">
        <v>0.57708333333333328</v>
      </c>
      <c r="L164" s="104">
        <v>0.5805555555555556</v>
      </c>
      <c r="M164" s="57" t="s">
        <v>100</v>
      </c>
      <c r="N164" s="104">
        <v>0.60833333333333328</v>
      </c>
      <c r="O164" s="57" t="s">
        <v>34</v>
      </c>
      <c r="P164" s="56" t="str">
        <f t="shared" si="134"/>
        <v>OK</v>
      </c>
      <c r="Q164" s="105">
        <f t="shared" si="135"/>
        <v>2.7777777777777679E-2</v>
      </c>
      <c r="R164" s="105">
        <f t="shared" si="136"/>
        <v>3.4722222222223209E-3</v>
      </c>
      <c r="S164" s="105">
        <f t="shared" si="137"/>
        <v>3.125E-2</v>
      </c>
      <c r="T164" s="105">
        <f t="shared" si="141"/>
        <v>0</v>
      </c>
      <c r="U164" s="56">
        <v>23.9</v>
      </c>
      <c r="V164" s="56">
        <f>INDEX('Počty dní'!A:E,MATCH(E164,'Počty dní'!C:C,0),4)</f>
        <v>205</v>
      </c>
      <c r="W164" s="166">
        <f t="shared" si="138"/>
        <v>4899.5</v>
      </c>
      <c r="X164" s="21"/>
    </row>
    <row r="165" spans="1:24" x14ac:dyDescent="0.25">
      <c r="A165" s="140">
        <v>115</v>
      </c>
      <c r="B165" s="56">
        <v>1015</v>
      </c>
      <c r="C165" s="56" t="s">
        <v>2</v>
      </c>
      <c r="D165" s="102"/>
      <c r="E165" s="101" t="str">
        <f t="shared" si="139"/>
        <v>X</v>
      </c>
      <c r="F165" s="56" t="s">
        <v>149</v>
      </c>
      <c r="G165" s="64">
        <v>9</v>
      </c>
      <c r="H165" s="56" t="str">
        <f t="shared" si="140"/>
        <v>XXX112/9</v>
      </c>
      <c r="I165" s="56" t="s">
        <v>5</v>
      </c>
      <c r="J165" s="102" t="s">
        <v>5</v>
      </c>
      <c r="K165" s="103">
        <v>0.61111111111111105</v>
      </c>
      <c r="L165" s="104">
        <v>0.61597222222222225</v>
      </c>
      <c r="M165" s="68" t="s">
        <v>34</v>
      </c>
      <c r="N165" s="104">
        <v>0.65138888888888891</v>
      </c>
      <c r="O165" s="57" t="s">
        <v>46</v>
      </c>
      <c r="P165" s="56" t="str">
        <f t="shared" si="134"/>
        <v>OK</v>
      </c>
      <c r="Q165" s="105">
        <f t="shared" si="135"/>
        <v>3.5416666666666652E-2</v>
      </c>
      <c r="R165" s="105">
        <f t="shared" si="136"/>
        <v>4.8611111111112049E-3</v>
      </c>
      <c r="S165" s="105">
        <f t="shared" si="137"/>
        <v>4.0277777777777857E-2</v>
      </c>
      <c r="T165" s="105">
        <f t="shared" si="141"/>
        <v>2.7777777777777679E-3</v>
      </c>
      <c r="U165" s="56">
        <v>30.4</v>
      </c>
      <c r="V165" s="56">
        <f>INDEX('Počty dní'!A:E,MATCH(E165,'Počty dní'!C:C,0),4)</f>
        <v>205</v>
      </c>
      <c r="W165" s="166">
        <f t="shared" si="138"/>
        <v>6232</v>
      </c>
      <c r="X165" s="21"/>
    </row>
    <row r="166" spans="1:24" x14ac:dyDescent="0.25">
      <c r="A166" s="140">
        <v>115</v>
      </c>
      <c r="B166" s="56">
        <v>1015</v>
      </c>
      <c r="C166" s="56" t="s">
        <v>2</v>
      </c>
      <c r="D166" s="102"/>
      <c r="E166" s="101" t="str">
        <f t="shared" si="139"/>
        <v>X</v>
      </c>
      <c r="F166" s="56" t="s">
        <v>152</v>
      </c>
      <c r="G166" s="72">
        <v>14</v>
      </c>
      <c r="H166" s="56" t="str">
        <f t="shared" si="140"/>
        <v>XXX111/14</v>
      </c>
      <c r="I166" s="56" t="s">
        <v>5</v>
      </c>
      <c r="J166" s="102" t="s">
        <v>5</v>
      </c>
      <c r="K166" s="103">
        <v>0.65138888888888891</v>
      </c>
      <c r="L166" s="104">
        <v>0.65277777777777779</v>
      </c>
      <c r="M166" s="57" t="s">
        <v>46</v>
      </c>
      <c r="N166" s="104">
        <v>0.6791666666666667</v>
      </c>
      <c r="O166" s="66" t="s">
        <v>34</v>
      </c>
      <c r="P166" s="56" t="str">
        <f t="shared" si="134"/>
        <v>OK</v>
      </c>
      <c r="Q166" s="105">
        <f t="shared" si="135"/>
        <v>2.6388888888888906E-2</v>
      </c>
      <c r="R166" s="105">
        <f t="shared" si="136"/>
        <v>1.388888888888884E-3</v>
      </c>
      <c r="S166" s="105">
        <f t="shared" si="137"/>
        <v>2.777777777777779E-2</v>
      </c>
      <c r="T166" s="105">
        <f t="shared" si="141"/>
        <v>0</v>
      </c>
      <c r="U166" s="56">
        <v>23.2</v>
      </c>
      <c r="V166" s="56">
        <f>INDEX('Počty dní'!A:E,MATCH(E166,'Počty dní'!C:C,0),4)</f>
        <v>205</v>
      </c>
      <c r="W166" s="166">
        <f t="shared" si="138"/>
        <v>4756</v>
      </c>
      <c r="X166" s="21"/>
    </row>
    <row r="167" spans="1:24" x14ac:dyDescent="0.25">
      <c r="A167" s="140">
        <v>115</v>
      </c>
      <c r="B167" s="56">
        <v>1015</v>
      </c>
      <c r="C167" s="56" t="s">
        <v>2</v>
      </c>
      <c r="D167" s="102"/>
      <c r="E167" s="101" t="str">
        <f t="shared" si="139"/>
        <v>X</v>
      </c>
      <c r="F167" s="56" t="s">
        <v>152</v>
      </c>
      <c r="G167" s="64">
        <v>13</v>
      </c>
      <c r="H167" s="56" t="str">
        <f t="shared" si="140"/>
        <v>XXX111/13</v>
      </c>
      <c r="I167" s="56" t="s">
        <v>5</v>
      </c>
      <c r="J167" s="102" t="s">
        <v>5</v>
      </c>
      <c r="K167" s="103">
        <v>0.71388888888888891</v>
      </c>
      <c r="L167" s="104">
        <v>0.71666666666666667</v>
      </c>
      <c r="M167" s="68" t="s">
        <v>34</v>
      </c>
      <c r="N167" s="104">
        <v>0.74097222222222225</v>
      </c>
      <c r="O167" s="66" t="s">
        <v>46</v>
      </c>
      <c r="P167" s="56" t="str">
        <f t="shared" si="134"/>
        <v>OK</v>
      </c>
      <c r="Q167" s="105">
        <f t="shared" si="135"/>
        <v>2.430555555555558E-2</v>
      </c>
      <c r="R167" s="105">
        <f t="shared" si="136"/>
        <v>2.7777777777777679E-3</v>
      </c>
      <c r="S167" s="105">
        <f t="shared" si="137"/>
        <v>2.7083333333333348E-2</v>
      </c>
      <c r="T167" s="105">
        <f t="shared" si="141"/>
        <v>3.472222222222221E-2</v>
      </c>
      <c r="U167" s="56">
        <v>24.1</v>
      </c>
      <c r="V167" s="56">
        <f>INDEX('Počty dní'!A:E,MATCH(E167,'Počty dní'!C:C,0),4)</f>
        <v>205</v>
      </c>
      <c r="W167" s="166">
        <f t="shared" si="138"/>
        <v>4940.5</v>
      </c>
      <c r="X167" s="21"/>
    </row>
    <row r="168" spans="1:24" x14ac:dyDescent="0.25">
      <c r="A168" s="140">
        <v>115</v>
      </c>
      <c r="B168" s="56">
        <v>1015</v>
      </c>
      <c r="C168" s="56" t="s">
        <v>2</v>
      </c>
      <c r="D168" s="102"/>
      <c r="E168" s="101" t="str">
        <f t="shared" si="139"/>
        <v>X</v>
      </c>
      <c r="F168" s="56" t="s">
        <v>136</v>
      </c>
      <c r="G168" s="71">
        <v>20</v>
      </c>
      <c r="H168" s="56" t="str">
        <f t="shared" si="140"/>
        <v>XXX116/20</v>
      </c>
      <c r="I168" s="56" t="s">
        <v>5</v>
      </c>
      <c r="J168" s="102" t="s">
        <v>5</v>
      </c>
      <c r="K168" s="103">
        <v>0.74097222222222225</v>
      </c>
      <c r="L168" s="104">
        <v>0.7416666666666667</v>
      </c>
      <c r="M168" s="68" t="s">
        <v>46</v>
      </c>
      <c r="N168" s="104">
        <v>0.74513888888888891</v>
      </c>
      <c r="O168" s="68" t="s">
        <v>48</v>
      </c>
      <c r="P168" s="56" t="str">
        <f t="shared" si="134"/>
        <v>OK</v>
      </c>
      <c r="Q168" s="105">
        <f t="shared" si="135"/>
        <v>3.4722222222222099E-3</v>
      </c>
      <c r="R168" s="105">
        <f t="shared" si="136"/>
        <v>6.9444444444444198E-4</v>
      </c>
      <c r="S168" s="105">
        <f t="shared" si="137"/>
        <v>4.1666666666666519E-3</v>
      </c>
      <c r="T168" s="105">
        <f t="shared" si="141"/>
        <v>0</v>
      </c>
      <c r="U168" s="56">
        <v>2.6</v>
      </c>
      <c r="V168" s="56">
        <f>INDEX('Počty dní'!A:E,MATCH(E168,'Počty dní'!C:C,0),4)</f>
        <v>205</v>
      </c>
      <c r="W168" s="166">
        <f t="shared" si="138"/>
        <v>533</v>
      </c>
      <c r="X168" s="21"/>
    </row>
    <row r="169" spans="1:24" ht="15.75" thickBot="1" x14ac:dyDescent="0.3">
      <c r="A169" s="141">
        <v>115</v>
      </c>
      <c r="B169" s="58">
        <v>1015</v>
      </c>
      <c r="C169" s="58" t="s">
        <v>2</v>
      </c>
      <c r="D169" s="106"/>
      <c r="E169" s="168" t="str">
        <f t="shared" ref="E169" si="142">CONCATENATE(C169,D169)</f>
        <v>X</v>
      </c>
      <c r="F169" s="58" t="s">
        <v>136</v>
      </c>
      <c r="G169" s="187">
        <v>13</v>
      </c>
      <c r="H169" s="58" t="str">
        <f t="shared" ref="H169" si="143">CONCATENATE(F169,"/",G169)</f>
        <v>XXX116/13</v>
      </c>
      <c r="I169" s="58" t="s">
        <v>5</v>
      </c>
      <c r="J169" s="106" t="s">
        <v>5</v>
      </c>
      <c r="K169" s="107">
        <v>0.75208333333333333</v>
      </c>
      <c r="L169" s="108">
        <v>0.75416666666666676</v>
      </c>
      <c r="M169" s="60" t="s">
        <v>48</v>
      </c>
      <c r="N169" s="108">
        <v>0.76736111111111116</v>
      </c>
      <c r="O169" s="59" t="s">
        <v>54</v>
      </c>
      <c r="P169" s="232"/>
      <c r="Q169" s="170">
        <f t="shared" si="135"/>
        <v>1.3194444444444398E-2</v>
      </c>
      <c r="R169" s="170">
        <f t="shared" si="136"/>
        <v>2.083333333333437E-3</v>
      </c>
      <c r="S169" s="170">
        <f t="shared" si="137"/>
        <v>1.5277777777777835E-2</v>
      </c>
      <c r="T169" s="170">
        <f t="shared" si="141"/>
        <v>6.9444444444444198E-3</v>
      </c>
      <c r="U169" s="58">
        <v>11.4</v>
      </c>
      <c r="V169" s="58">
        <f>INDEX('Počty dní'!A:E,MATCH(E169,'Počty dní'!C:C,0),4)</f>
        <v>205</v>
      </c>
      <c r="W169" s="171">
        <f t="shared" ref="W169" si="144">V169*U169</f>
        <v>2337</v>
      </c>
      <c r="X169" s="21"/>
    </row>
    <row r="170" spans="1:24" ht="15.75" thickBot="1" x14ac:dyDescent="0.3">
      <c r="A170" s="172" t="str">
        <f ca="1">CONCATENATE(INDIRECT("R[-3]C[0]",FALSE),"celkem")</f>
        <v>115celkem</v>
      </c>
      <c r="B170" s="173"/>
      <c r="C170" s="173" t="str">
        <f ca="1">INDIRECT("R[-1]C[12]",FALSE)</f>
        <v>Sklené n.Osl.</v>
      </c>
      <c r="D170" s="174"/>
      <c r="E170" s="173"/>
      <c r="F170" s="175"/>
      <c r="G170" s="173"/>
      <c r="H170" s="176"/>
      <c r="I170" s="177"/>
      <c r="J170" s="178" t="str">
        <f ca="1">INDIRECT("R[-3]C[0]",FALSE)</f>
        <v>S</v>
      </c>
      <c r="K170" s="179"/>
      <c r="L170" s="180"/>
      <c r="M170" s="181"/>
      <c r="N170" s="180"/>
      <c r="O170" s="182"/>
      <c r="P170" s="173"/>
      <c r="Q170" s="183">
        <f>SUM(Q159:Q169)</f>
        <v>0.24652777777777768</v>
      </c>
      <c r="R170" s="183">
        <f>SUM(R159:R169)</f>
        <v>2.0833333333333592E-2</v>
      </c>
      <c r="S170" s="183">
        <f>SUM(S159:S169)</f>
        <v>0.26736111111111127</v>
      </c>
      <c r="T170" s="183">
        <f>SUM(T159:T169)</f>
        <v>0.33055555555555549</v>
      </c>
      <c r="U170" s="184">
        <f>SUM(U159:U169)</f>
        <v>221.6</v>
      </c>
      <c r="V170" s="185"/>
      <c r="W170" s="186">
        <f>SUM(W159:W169)</f>
        <v>45428</v>
      </c>
      <c r="X170" s="21"/>
    </row>
    <row r="171" spans="1:24" x14ac:dyDescent="0.25">
      <c r="A171" s="109"/>
      <c r="F171" s="75"/>
      <c r="H171" s="110"/>
      <c r="I171" s="111"/>
      <c r="J171" s="112"/>
      <c r="K171" s="113"/>
      <c r="L171" s="121"/>
      <c r="M171" s="83"/>
      <c r="N171" s="121"/>
      <c r="O171" s="61"/>
      <c r="Q171" s="114"/>
      <c r="R171" s="114"/>
      <c r="S171" s="114"/>
      <c r="T171" s="114"/>
      <c r="U171" s="115"/>
      <c r="W171" s="115"/>
      <c r="X171" s="21"/>
    </row>
    <row r="172" spans="1:24" ht="15.75" thickBot="1" x14ac:dyDescent="0.3">
      <c r="E172" s="116"/>
      <c r="G172" s="67"/>
      <c r="K172" s="117"/>
      <c r="N172" s="118"/>
      <c r="O172" s="63"/>
      <c r="X172" s="21"/>
    </row>
    <row r="173" spans="1:24" x14ac:dyDescent="0.25">
      <c r="A173" s="138">
        <v>116</v>
      </c>
      <c r="B173" s="53">
        <v>1016</v>
      </c>
      <c r="C173" s="53" t="s">
        <v>2</v>
      </c>
      <c r="D173" s="96">
        <v>25</v>
      </c>
      <c r="E173" s="160" t="str">
        <f>CONCATENATE(C173,D173)</f>
        <v>X25</v>
      </c>
      <c r="F173" s="53" t="s">
        <v>136</v>
      </c>
      <c r="G173" s="188">
        <v>3</v>
      </c>
      <c r="H173" s="53" t="str">
        <f>CONCATENATE(F173,"/",G173)</f>
        <v>XXX116/3</v>
      </c>
      <c r="I173" s="53" t="s">
        <v>5</v>
      </c>
      <c r="J173" s="96" t="s">
        <v>6</v>
      </c>
      <c r="K173" s="162">
        <v>0.23541666666666669</v>
      </c>
      <c r="L173" s="163">
        <v>0.23611111111111113</v>
      </c>
      <c r="M173" s="193" t="s">
        <v>46</v>
      </c>
      <c r="N173" s="163">
        <v>0.25208333333333333</v>
      </c>
      <c r="O173" s="164" t="s">
        <v>58</v>
      </c>
      <c r="P173" s="53" t="str">
        <f t="shared" ref="P173:P181" si="145">IF(M174=O173,"OK","POZOR")</f>
        <v>OK</v>
      </c>
      <c r="Q173" s="165">
        <f t="shared" ref="Q173:Q185" si="146">IF(ISNUMBER(G173),N173-L173,IF(F173="přejezd",N173-L173,0))</f>
        <v>1.5972222222222193E-2</v>
      </c>
      <c r="R173" s="165">
        <f t="shared" ref="R173:R185" si="147">IF(ISNUMBER(G173),L173-K173,0)</f>
        <v>6.9444444444444198E-4</v>
      </c>
      <c r="S173" s="165">
        <f t="shared" ref="S173:S185" si="148">Q173+R173</f>
        <v>1.6666666666666635E-2</v>
      </c>
      <c r="T173" s="165"/>
      <c r="U173" s="53">
        <v>16.5</v>
      </c>
      <c r="V173" s="53">
        <f>INDEX('Počty dní'!A:E,MATCH(E173,'Počty dní'!C:C,0),4)</f>
        <v>205</v>
      </c>
      <c r="W173" s="98">
        <f t="shared" ref="W173:W179" si="149">V173*U173</f>
        <v>3382.5</v>
      </c>
      <c r="X173" s="21"/>
    </row>
    <row r="174" spans="1:24" x14ac:dyDescent="0.25">
      <c r="A174" s="140">
        <v>116</v>
      </c>
      <c r="B174" s="56">
        <v>1016</v>
      </c>
      <c r="C174" s="56" t="s">
        <v>2</v>
      </c>
      <c r="D174" s="102">
        <v>25</v>
      </c>
      <c r="E174" s="101" t="str">
        <f>CONCATENATE(C174,D174)</f>
        <v>X25</v>
      </c>
      <c r="F174" s="56" t="s">
        <v>136</v>
      </c>
      <c r="G174" s="71">
        <v>6</v>
      </c>
      <c r="H174" s="56" t="str">
        <f>CONCATENATE(F174,"/",G174)</f>
        <v>XXX116/6</v>
      </c>
      <c r="I174" s="56" t="s">
        <v>5</v>
      </c>
      <c r="J174" s="102" t="s">
        <v>6</v>
      </c>
      <c r="K174" s="103">
        <v>0.26666666666666666</v>
      </c>
      <c r="L174" s="104">
        <v>0.2673611111111111</v>
      </c>
      <c r="M174" s="57" t="s">
        <v>58</v>
      </c>
      <c r="N174" s="104">
        <v>0.28680555555555554</v>
      </c>
      <c r="O174" s="68" t="s">
        <v>48</v>
      </c>
      <c r="P174" s="56" t="str">
        <f t="shared" si="145"/>
        <v>OK</v>
      </c>
      <c r="Q174" s="105">
        <f t="shared" si="146"/>
        <v>1.9444444444444431E-2</v>
      </c>
      <c r="R174" s="105">
        <f t="shared" si="147"/>
        <v>6.9444444444444198E-4</v>
      </c>
      <c r="S174" s="105">
        <f t="shared" si="148"/>
        <v>2.0138888888888873E-2</v>
      </c>
      <c r="T174" s="105">
        <f t="shared" ref="T174:T185" si="150">K174-N173</f>
        <v>1.4583333333333337E-2</v>
      </c>
      <c r="U174" s="56">
        <v>19.100000000000001</v>
      </c>
      <c r="V174" s="56">
        <f>INDEX('Počty dní'!A:E,MATCH(E174,'Počty dní'!C:C,0),4)</f>
        <v>205</v>
      </c>
      <c r="W174" s="166">
        <f t="shared" si="149"/>
        <v>3915.5000000000005</v>
      </c>
      <c r="X174" s="21"/>
    </row>
    <row r="175" spans="1:24" x14ac:dyDescent="0.25">
      <c r="A175" s="140">
        <v>116</v>
      </c>
      <c r="B175" s="56">
        <v>1016</v>
      </c>
      <c r="C175" s="56" t="s">
        <v>2</v>
      </c>
      <c r="D175" s="128">
        <v>25</v>
      </c>
      <c r="E175" s="101" t="str">
        <f>CONCATENATE(C175,D175)</f>
        <v>X25</v>
      </c>
      <c r="F175" s="56" t="s">
        <v>135</v>
      </c>
      <c r="G175" s="64">
        <v>5</v>
      </c>
      <c r="H175" s="56" t="str">
        <f>CONCATENATE(F175,"/",G175)</f>
        <v>XXX114/5</v>
      </c>
      <c r="I175" s="102" t="s">
        <v>6</v>
      </c>
      <c r="J175" s="102" t="s">
        <v>6</v>
      </c>
      <c r="K175" s="103">
        <v>0.29166666666666669</v>
      </c>
      <c r="L175" s="104">
        <v>0.29166666666666669</v>
      </c>
      <c r="M175" s="57" t="s">
        <v>48</v>
      </c>
      <c r="N175" s="104">
        <v>0.31458333333333333</v>
      </c>
      <c r="O175" s="57" t="s">
        <v>54</v>
      </c>
      <c r="P175" s="56" t="str">
        <f t="shared" si="145"/>
        <v>OK</v>
      </c>
      <c r="Q175" s="105">
        <f t="shared" si="146"/>
        <v>2.2916666666666641E-2</v>
      </c>
      <c r="R175" s="105">
        <f t="shared" si="147"/>
        <v>0</v>
      </c>
      <c r="S175" s="105">
        <f t="shared" si="148"/>
        <v>2.2916666666666641E-2</v>
      </c>
      <c r="T175" s="105">
        <f t="shared" si="150"/>
        <v>4.8611111111111494E-3</v>
      </c>
      <c r="U175" s="56">
        <v>20.3</v>
      </c>
      <c r="V175" s="56">
        <f>INDEX('Počty dní'!A:E,MATCH(E175,'Počty dní'!C:C,0),4)</f>
        <v>205</v>
      </c>
      <c r="W175" s="166">
        <f t="shared" si="149"/>
        <v>4161.5</v>
      </c>
      <c r="X175" s="21"/>
    </row>
    <row r="176" spans="1:24" x14ac:dyDescent="0.25">
      <c r="A176" s="140">
        <v>116</v>
      </c>
      <c r="B176" s="56">
        <v>1016</v>
      </c>
      <c r="C176" s="56" t="s">
        <v>2</v>
      </c>
      <c r="D176" s="102"/>
      <c r="E176" s="101" t="str">
        <f>CONCATENATE(C176,D176)</f>
        <v>X</v>
      </c>
      <c r="F176" s="56" t="s">
        <v>136</v>
      </c>
      <c r="G176" s="64">
        <v>5</v>
      </c>
      <c r="H176" s="56" t="str">
        <f>CONCATENATE(F176,"/",G176)</f>
        <v>XXX116/5</v>
      </c>
      <c r="I176" s="56" t="s">
        <v>5</v>
      </c>
      <c r="J176" s="102" t="s">
        <v>6</v>
      </c>
      <c r="K176" s="103">
        <v>0.3263888888888889</v>
      </c>
      <c r="L176" s="104">
        <v>0.32847222222222222</v>
      </c>
      <c r="M176" s="57" t="s">
        <v>54</v>
      </c>
      <c r="N176" s="104">
        <v>0.3354166666666667</v>
      </c>
      <c r="O176" s="57" t="s">
        <v>58</v>
      </c>
      <c r="P176" s="56" t="str">
        <f t="shared" si="145"/>
        <v>OK</v>
      </c>
      <c r="Q176" s="105">
        <f t="shared" si="146"/>
        <v>6.9444444444444753E-3</v>
      </c>
      <c r="R176" s="105">
        <f t="shared" si="147"/>
        <v>2.0833333333333259E-3</v>
      </c>
      <c r="S176" s="105">
        <f t="shared" si="148"/>
        <v>9.0277777777778012E-3</v>
      </c>
      <c r="T176" s="105">
        <f t="shared" si="150"/>
        <v>1.1805555555555569E-2</v>
      </c>
      <c r="U176" s="56">
        <v>7.7</v>
      </c>
      <c r="V176" s="56">
        <f>INDEX('Počty dní'!A:E,MATCH(E176,'Počty dní'!C:C,0),4)</f>
        <v>205</v>
      </c>
      <c r="W176" s="166">
        <f t="shared" si="149"/>
        <v>1578.5</v>
      </c>
      <c r="X176" s="21"/>
    </row>
    <row r="177" spans="1:24" x14ac:dyDescent="0.25">
      <c r="A177" s="140">
        <v>116</v>
      </c>
      <c r="B177" s="56">
        <v>1016</v>
      </c>
      <c r="C177" s="56" t="s">
        <v>2</v>
      </c>
      <c r="D177" s="102"/>
      <c r="E177" s="101" t="str">
        <f>CONCATENATE(C177,D177)</f>
        <v>X</v>
      </c>
      <c r="F177" s="56" t="s">
        <v>136</v>
      </c>
      <c r="G177" s="71">
        <v>8</v>
      </c>
      <c r="H177" s="56" t="str">
        <f>CONCATENATE(F177,"/",G177)</f>
        <v>XXX116/8</v>
      </c>
      <c r="I177" s="56" t="s">
        <v>5</v>
      </c>
      <c r="J177" s="102" t="s">
        <v>6</v>
      </c>
      <c r="K177" s="103">
        <v>0.35000000000000003</v>
      </c>
      <c r="L177" s="104">
        <v>0.35069444444444442</v>
      </c>
      <c r="M177" s="57" t="s">
        <v>58</v>
      </c>
      <c r="N177" s="104">
        <v>0.37013888888888885</v>
      </c>
      <c r="O177" s="68" t="s">
        <v>48</v>
      </c>
      <c r="P177" s="56" t="str">
        <f t="shared" si="145"/>
        <v>OK</v>
      </c>
      <c r="Q177" s="105">
        <f t="shared" si="146"/>
        <v>1.9444444444444431E-2</v>
      </c>
      <c r="R177" s="105">
        <f t="shared" si="147"/>
        <v>6.9444444444438647E-4</v>
      </c>
      <c r="S177" s="105">
        <f t="shared" si="148"/>
        <v>2.0138888888888817E-2</v>
      </c>
      <c r="T177" s="105">
        <f t="shared" si="150"/>
        <v>1.4583333333333337E-2</v>
      </c>
      <c r="U177" s="56">
        <v>19.100000000000001</v>
      </c>
      <c r="V177" s="56">
        <f>INDEX('Počty dní'!A:E,MATCH(E177,'Počty dní'!C:C,0),4)</f>
        <v>205</v>
      </c>
      <c r="W177" s="166">
        <f t="shared" si="149"/>
        <v>3915.5000000000005</v>
      </c>
      <c r="X177" s="21"/>
    </row>
    <row r="178" spans="1:24" x14ac:dyDescent="0.25">
      <c r="A178" s="140">
        <v>116</v>
      </c>
      <c r="B178" s="56">
        <v>1016</v>
      </c>
      <c r="C178" s="56" t="s">
        <v>2</v>
      </c>
      <c r="D178" s="102"/>
      <c r="E178" s="101" t="str">
        <f t="shared" ref="E178:E183" si="151">CONCATENATE(C178,D178)</f>
        <v>X</v>
      </c>
      <c r="F178" s="56" t="s">
        <v>136</v>
      </c>
      <c r="G178" s="64">
        <v>7</v>
      </c>
      <c r="H178" s="56" t="str">
        <f t="shared" ref="H178:H183" si="152">CONCATENATE(F178,"/",G178)</f>
        <v>XXX116/7</v>
      </c>
      <c r="I178" s="56" t="s">
        <v>5</v>
      </c>
      <c r="J178" s="102" t="s">
        <v>6</v>
      </c>
      <c r="K178" s="103">
        <v>0.46180555555555552</v>
      </c>
      <c r="L178" s="104">
        <v>0.46249999999999997</v>
      </c>
      <c r="M178" s="68" t="s">
        <v>48</v>
      </c>
      <c r="N178" s="104">
        <v>0.4826388888888889</v>
      </c>
      <c r="O178" s="57" t="s">
        <v>58</v>
      </c>
      <c r="P178" s="56" t="str">
        <f t="shared" si="145"/>
        <v>OK</v>
      </c>
      <c r="Q178" s="105">
        <f t="shared" si="146"/>
        <v>2.0138888888888928E-2</v>
      </c>
      <c r="R178" s="105">
        <f t="shared" si="147"/>
        <v>6.9444444444444198E-4</v>
      </c>
      <c r="S178" s="105">
        <f t="shared" si="148"/>
        <v>2.083333333333337E-2</v>
      </c>
      <c r="T178" s="105">
        <f t="shared" si="150"/>
        <v>9.1666666666666674E-2</v>
      </c>
      <c r="U178" s="56">
        <v>19.100000000000001</v>
      </c>
      <c r="V178" s="56">
        <f>INDEX('Počty dní'!A:E,MATCH(E178,'Počty dní'!C:C,0),4)</f>
        <v>205</v>
      </c>
      <c r="W178" s="166">
        <f t="shared" si="149"/>
        <v>3915.5000000000005</v>
      </c>
      <c r="X178" s="21"/>
    </row>
    <row r="179" spans="1:24" x14ac:dyDescent="0.25">
      <c r="A179" s="140">
        <v>116</v>
      </c>
      <c r="B179" s="56">
        <v>1016</v>
      </c>
      <c r="C179" s="56" t="s">
        <v>2</v>
      </c>
      <c r="D179" s="102"/>
      <c r="E179" s="101" t="str">
        <f t="shared" si="151"/>
        <v>X</v>
      </c>
      <c r="F179" s="56" t="s">
        <v>136</v>
      </c>
      <c r="G179" s="71">
        <v>10</v>
      </c>
      <c r="H179" s="56" t="str">
        <f t="shared" si="152"/>
        <v>XXX116/10</v>
      </c>
      <c r="I179" s="56" t="s">
        <v>5</v>
      </c>
      <c r="J179" s="102" t="s">
        <v>6</v>
      </c>
      <c r="K179" s="103">
        <v>0.53263888888888888</v>
      </c>
      <c r="L179" s="104">
        <v>0.53472222222222221</v>
      </c>
      <c r="M179" s="57" t="s">
        <v>58</v>
      </c>
      <c r="N179" s="104">
        <v>0.55625000000000002</v>
      </c>
      <c r="O179" s="68" t="s">
        <v>100</v>
      </c>
      <c r="P179" s="56" t="str">
        <f t="shared" si="145"/>
        <v>OK</v>
      </c>
      <c r="Q179" s="105">
        <f t="shared" si="146"/>
        <v>2.1527777777777812E-2</v>
      </c>
      <c r="R179" s="105">
        <f t="shared" si="147"/>
        <v>2.0833333333333259E-3</v>
      </c>
      <c r="S179" s="105">
        <f t="shared" si="148"/>
        <v>2.3611111111111138E-2</v>
      </c>
      <c r="T179" s="105">
        <f t="shared" si="150"/>
        <v>4.9999999999999989E-2</v>
      </c>
      <c r="U179" s="56">
        <v>26.8</v>
      </c>
      <c r="V179" s="56">
        <f>INDEX('Počty dní'!A:E,MATCH(E179,'Počty dní'!C:C,0),4)</f>
        <v>205</v>
      </c>
      <c r="W179" s="166">
        <f t="shared" si="149"/>
        <v>5494</v>
      </c>
      <c r="X179" s="21"/>
    </row>
    <row r="180" spans="1:24" x14ac:dyDescent="0.25">
      <c r="A180" s="140">
        <v>116</v>
      </c>
      <c r="B180" s="56">
        <v>1016</v>
      </c>
      <c r="C180" s="56" t="s">
        <v>2</v>
      </c>
      <c r="D180" s="102"/>
      <c r="E180" s="101" t="str">
        <f t="shared" ref="E180:E181" si="153">CONCATENATE(C180,D180)</f>
        <v>X</v>
      </c>
      <c r="F180" s="56" t="s">
        <v>152</v>
      </c>
      <c r="G180" s="71">
        <v>5</v>
      </c>
      <c r="H180" s="56" t="str">
        <f t="shared" si="152"/>
        <v>XXX111/5</v>
      </c>
      <c r="I180" s="56" t="s">
        <v>5</v>
      </c>
      <c r="J180" s="102" t="s">
        <v>6</v>
      </c>
      <c r="K180" s="103">
        <v>0.55625000000000002</v>
      </c>
      <c r="L180" s="104">
        <v>0.55694444444444446</v>
      </c>
      <c r="M180" s="68" t="s">
        <v>100</v>
      </c>
      <c r="N180" s="104">
        <v>0.56041666666666667</v>
      </c>
      <c r="O180" s="68" t="s">
        <v>47</v>
      </c>
      <c r="P180" s="56" t="str">
        <f t="shared" si="145"/>
        <v>OK</v>
      </c>
      <c r="Q180" s="105">
        <f t="shared" si="146"/>
        <v>3.4722222222222099E-3</v>
      </c>
      <c r="R180" s="105">
        <f t="shared" si="147"/>
        <v>6.9444444444444198E-4</v>
      </c>
      <c r="S180" s="105">
        <f t="shared" si="148"/>
        <v>4.1666666666666519E-3</v>
      </c>
      <c r="T180" s="105">
        <f t="shared" si="150"/>
        <v>0</v>
      </c>
      <c r="U180" s="56">
        <v>4.4000000000000004</v>
      </c>
      <c r="V180" s="56">
        <f>INDEX('Počty dní'!A:E,MATCH(E180,'Počty dní'!C:C,0),4)</f>
        <v>205</v>
      </c>
      <c r="W180" s="166">
        <f t="shared" ref="W180:W183" si="154">V180*U180</f>
        <v>902.00000000000011</v>
      </c>
      <c r="X180" s="21"/>
    </row>
    <row r="181" spans="1:24" x14ac:dyDescent="0.25">
      <c r="A181" s="140">
        <v>116</v>
      </c>
      <c r="B181" s="56">
        <v>1016</v>
      </c>
      <c r="C181" s="56" t="s">
        <v>2</v>
      </c>
      <c r="D181" s="102"/>
      <c r="E181" s="101" t="str">
        <f t="shared" si="153"/>
        <v>X</v>
      </c>
      <c r="F181" s="56" t="s">
        <v>152</v>
      </c>
      <c r="G181" s="71">
        <v>10</v>
      </c>
      <c r="H181" s="56" t="str">
        <f t="shared" si="152"/>
        <v>XXX111/10</v>
      </c>
      <c r="I181" s="56" t="s">
        <v>5</v>
      </c>
      <c r="J181" s="102" t="s">
        <v>6</v>
      </c>
      <c r="K181" s="103">
        <v>0.56041666666666667</v>
      </c>
      <c r="L181" s="104">
        <v>0.56111111111111112</v>
      </c>
      <c r="M181" s="68" t="s">
        <v>47</v>
      </c>
      <c r="N181" s="104">
        <v>0.56527777777777777</v>
      </c>
      <c r="O181" s="57" t="s">
        <v>46</v>
      </c>
      <c r="P181" s="56" t="str">
        <f t="shared" si="145"/>
        <v>OK</v>
      </c>
      <c r="Q181" s="105">
        <f t="shared" si="146"/>
        <v>4.1666666666666519E-3</v>
      </c>
      <c r="R181" s="105">
        <f t="shared" si="147"/>
        <v>6.9444444444444198E-4</v>
      </c>
      <c r="S181" s="105">
        <f t="shared" si="148"/>
        <v>4.8611111111110938E-3</v>
      </c>
      <c r="T181" s="105">
        <f t="shared" si="150"/>
        <v>0</v>
      </c>
      <c r="U181" s="56">
        <v>3.9</v>
      </c>
      <c r="V181" s="56">
        <f>INDEX('Počty dní'!A:E,MATCH(E181,'Počty dní'!C:C,0),4)</f>
        <v>205</v>
      </c>
      <c r="W181" s="166">
        <f t="shared" si="154"/>
        <v>799.5</v>
      </c>
      <c r="X181" s="21"/>
    </row>
    <row r="182" spans="1:24" x14ac:dyDescent="0.25">
      <c r="A182" s="140">
        <v>116</v>
      </c>
      <c r="B182" s="56">
        <v>1016</v>
      </c>
      <c r="C182" s="56" t="s">
        <v>2</v>
      </c>
      <c r="D182" s="128">
        <v>25</v>
      </c>
      <c r="E182" s="101" t="str">
        <f t="shared" si="151"/>
        <v>X25</v>
      </c>
      <c r="F182" s="56" t="s">
        <v>135</v>
      </c>
      <c r="G182" s="64">
        <v>4</v>
      </c>
      <c r="H182" s="56" t="str">
        <f t="shared" si="152"/>
        <v>XXX114/4</v>
      </c>
      <c r="I182" s="56" t="s">
        <v>5</v>
      </c>
      <c r="J182" s="102" t="s">
        <v>6</v>
      </c>
      <c r="K182" s="103">
        <v>0.56527777777777777</v>
      </c>
      <c r="L182" s="104">
        <v>0.56597222222222221</v>
      </c>
      <c r="M182" s="57" t="s">
        <v>46</v>
      </c>
      <c r="N182" s="104">
        <v>0.59652777777777777</v>
      </c>
      <c r="O182" s="57" t="s">
        <v>29</v>
      </c>
      <c r="P182" s="56" t="str">
        <f t="shared" ref="P182:P184" si="155">IF(M183=O182,"OK","POZOR")</f>
        <v>OK</v>
      </c>
      <c r="Q182" s="105">
        <f t="shared" si="146"/>
        <v>3.0555555555555558E-2</v>
      </c>
      <c r="R182" s="105">
        <f t="shared" si="147"/>
        <v>6.9444444444444198E-4</v>
      </c>
      <c r="S182" s="105">
        <f t="shared" si="148"/>
        <v>3.125E-2</v>
      </c>
      <c r="T182" s="105">
        <f t="shared" si="150"/>
        <v>0</v>
      </c>
      <c r="U182" s="56">
        <v>29.2</v>
      </c>
      <c r="V182" s="56">
        <f>INDEX('Počty dní'!A:E,MATCH(E182,'Počty dní'!C:C,0),4)</f>
        <v>205</v>
      </c>
      <c r="W182" s="166">
        <f t="shared" si="154"/>
        <v>5986</v>
      </c>
      <c r="X182" s="21"/>
    </row>
    <row r="183" spans="1:24" x14ac:dyDescent="0.25">
      <c r="A183" s="140">
        <v>116</v>
      </c>
      <c r="B183" s="56">
        <v>1016</v>
      </c>
      <c r="C183" s="56" t="s">
        <v>2</v>
      </c>
      <c r="D183" s="128">
        <v>25</v>
      </c>
      <c r="E183" s="101" t="str">
        <f t="shared" si="151"/>
        <v>X25</v>
      </c>
      <c r="F183" s="56" t="s">
        <v>135</v>
      </c>
      <c r="G183" s="64">
        <v>3</v>
      </c>
      <c r="H183" s="56" t="str">
        <f t="shared" si="152"/>
        <v>XXX114/3</v>
      </c>
      <c r="I183" s="56" t="s">
        <v>5</v>
      </c>
      <c r="J183" s="102" t="s">
        <v>6</v>
      </c>
      <c r="K183" s="103">
        <v>0.61388888888888893</v>
      </c>
      <c r="L183" s="104">
        <v>0.61458333333333337</v>
      </c>
      <c r="M183" s="57" t="s">
        <v>29</v>
      </c>
      <c r="N183" s="104">
        <v>0.64930555555555558</v>
      </c>
      <c r="O183" s="68" t="s">
        <v>46</v>
      </c>
      <c r="P183" s="56" t="str">
        <f t="shared" si="155"/>
        <v>OK</v>
      </c>
      <c r="Q183" s="105">
        <f t="shared" si="146"/>
        <v>3.472222222222221E-2</v>
      </c>
      <c r="R183" s="105">
        <f t="shared" si="147"/>
        <v>6.9444444444444198E-4</v>
      </c>
      <c r="S183" s="105">
        <f t="shared" si="148"/>
        <v>3.5416666666666652E-2</v>
      </c>
      <c r="T183" s="105">
        <f t="shared" si="150"/>
        <v>1.736111111111116E-2</v>
      </c>
      <c r="U183" s="56">
        <v>30.4</v>
      </c>
      <c r="V183" s="56">
        <f>INDEX('Počty dní'!A:E,MATCH(E183,'Počty dní'!C:C,0),4)</f>
        <v>205</v>
      </c>
      <c r="W183" s="166">
        <f t="shared" si="154"/>
        <v>6232</v>
      </c>
      <c r="X183" s="21"/>
    </row>
    <row r="184" spans="1:24" x14ac:dyDescent="0.25">
      <c r="A184" s="140">
        <v>116</v>
      </c>
      <c r="B184" s="56">
        <v>1016</v>
      </c>
      <c r="C184" s="56" t="s">
        <v>2</v>
      </c>
      <c r="D184" s="128">
        <v>25</v>
      </c>
      <c r="E184" s="101" t="str">
        <f t="shared" ref="E184" si="156">CONCATENATE(C184,D184)</f>
        <v>X25</v>
      </c>
      <c r="F184" s="56" t="s">
        <v>136</v>
      </c>
      <c r="G184" s="64">
        <v>16</v>
      </c>
      <c r="H184" s="56" t="str">
        <f t="shared" ref="H184" si="157">CONCATENATE(F184,"/",G184)</f>
        <v>XXX116/16</v>
      </c>
      <c r="I184" s="56" t="s">
        <v>5</v>
      </c>
      <c r="J184" s="102" t="s">
        <v>6</v>
      </c>
      <c r="K184" s="103">
        <v>0.65625</v>
      </c>
      <c r="L184" s="104">
        <v>0.65833333333333333</v>
      </c>
      <c r="M184" s="68" t="s">
        <v>46</v>
      </c>
      <c r="N184" s="104">
        <v>0.66180555555555554</v>
      </c>
      <c r="O184" s="68" t="s">
        <v>48</v>
      </c>
      <c r="P184" s="56" t="str">
        <f t="shared" si="155"/>
        <v>OK</v>
      </c>
      <c r="Q184" s="105">
        <f t="shared" si="146"/>
        <v>3.4722222222222099E-3</v>
      </c>
      <c r="R184" s="105">
        <f t="shared" si="147"/>
        <v>2.0833333333333259E-3</v>
      </c>
      <c r="S184" s="105">
        <f t="shared" si="148"/>
        <v>5.5555555555555358E-3</v>
      </c>
      <c r="T184" s="105">
        <f t="shared" si="150"/>
        <v>6.9444444444444198E-3</v>
      </c>
      <c r="U184" s="56">
        <v>2.6</v>
      </c>
      <c r="V184" s="56">
        <f>INDEX('Počty dní'!A:E,MATCH(E184,'Počty dní'!C:C,0),4)</f>
        <v>205</v>
      </c>
      <c r="W184" s="166">
        <f t="shared" ref="W184" si="158">V184*U184</f>
        <v>533</v>
      </c>
      <c r="X184" s="21"/>
    </row>
    <row r="185" spans="1:24" ht="15.75" thickBot="1" x14ac:dyDescent="0.3">
      <c r="A185" s="141">
        <v>116</v>
      </c>
      <c r="B185" s="58">
        <v>1016</v>
      </c>
      <c r="C185" s="58" t="s">
        <v>2</v>
      </c>
      <c r="D185" s="106">
        <v>25</v>
      </c>
      <c r="E185" s="168" t="str">
        <f>CONCATENATE(C185,D185)</f>
        <v>X25</v>
      </c>
      <c r="F185" s="58" t="s">
        <v>136</v>
      </c>
      <c r="G185" s="187">
        <v>11</v>
      </c>
      <c r="H185" s="58" t="str">
        <f>CONCATENATE(F185,"/",G185)</f>
        <v>XXX116/11</v>
      </c>
      <c r="I185" s="58" t="s">
        <v>5</v>
      </c>
      <c r="J185" s="106" t="s">
        <v>6</v>
      </c>
      <c r="K185" s="107">
        <v>0.66875000000000007</v>
      </c>
      <c r="L185" s="108">
        <v>0.67083333333333339</v>
      </c>
      <c r="M185" s="60" t="s">
        <v>48</v>
      </c>
      <c r="N185" s="108">
        <v>0.67361111111111116</v>
      </c>
      <c r="O185" s="60" t="s">
        <v>46</v>
      </c>
      <c r="P185" s="232"/>
      <c r="Q185" s="170">
        <f t="shared" si="146"/>
        <v>2.7777777777777679E-3</v>
      </c>
      <c r="R185" s="170">
        <f t="shared" si="147"/>
        <v>2.0833333333333259E-3</v>
      </c>
      <c r="S185" s="170">
        <f t="shared" si="148"/>
        <v>4.8611111111110938E-3</v>
      </c>
      <c r="T185" s="170">
        <f t="shared" si="150"/>
        <v>6.9444444444445308E-3</v>
      </c>
      <c r="U185" s="58">
        <v>2.6</v>
      </c>
      <c r="V185" s="58">
        <f>INDEX('Počty dní'!A:E,MATCH(E185,'Počty dní'!C:C,0),4)</f>
        <v>205</v>
      </c>
      <c r="W185" s="171">
        <f>V185*U185</f>
        <v>533</v>
      </c>
      <c r="X185" s="21"/>
    </row>
    <row r="186" spans="1:24" ht="15.75" thickBot="1" x14ac:dyDescent="0.3">
      <c r="A186" s="172" t="str">
        <f ca="1">CONCATENATE(INDIRECT("R[-3]C[0]",FALSE),"celkem")</f>
        <v>116celkem</v>
      </c>
      <c r="B186" s="173"/>
      <c r="C186" s="173" t="str">
        <f ca="1">INDIRECT("R[-1]C[12]",FALSE)</f>
        <v>Křižanov,,nám.</v>
      </c>
      <c r="D186" s="174"/>
      <c r="E186" s="173"/>
      <c r="F186" s="175"/>
      <c r="G186" s="173"/>
      <c r="H186" s="176"/>
      <c r="I186" s="177"/>
      <c r="J186" s="178" t="str">
        <f ca="1">INDIRECT("R[-3]C[0]",FALSE)</f>
        <v>V</v>
      </c>
      <c r="K186" s="179"/>
      <c r="L186" s="180"/>
      <c r="M186" s="181"/>
      <c r="N186" s="180"/>
      <c r="O186" s="182"/>
      <c r="P186" s="173"/>
      <c r="Q186" s="183">
        <f>SUM(Q173:Q185)</f>
        <v>0.20555555555555552</v>
      </c>
      <c r="R186" s="183">
        <f>SUM(R173:R185)</f>
        <v>1.3888888888888784E-2</v>
      </c>
      <c r="S186" s="183">
        <f>SUM(S173:S185)</f>
        <v>0.2194444444444443</v>
      </c>
      <c r="T186" s="183">
        <f>SUM(T173:T185)</f>
        <v>0.21875000000000017</v>
      </c>
      <c r="U186" s="184">
        <f>SUM(U173:U185)</f>
        <v>201.70000000000002</v>
      </c>
      <c r="V186" s="185"/>
      <c r="W186" s="186">
        <f>SUM(W173:W185)</f>
        <v>41348.5</v>
      </c>
      <c r="X186" s="21"/>
    </row>
    <row r="187" spans="1:24" x14ac:dyDescent="0.25">
      <c r="D187" s="135"/>
      <c r="E187" s="116"/>
      <c r="G187" s="67"/>
      <c r="K187" s="117"/>
      <c r="L187" s="122"/>
      <c r="M187" s="70"/>
      <c r="N187" s="125"/>
      <c r="O187" s="63"/>
      <c r="X187" s="21"/>
    </row>
    <row r="188" spans="1:24" ht="15.75" thickBot="1" x14ac:dyDescent="0.3">
      <c r="D188" s="129"/>
      <c r="E188" s="116"/>
      <c r="G188" s="67"/>
      <c r="K188" s="117"/>
      <c r="L188" s="118"/>
      <c r="M188" s="70"/>
      <c r="N188" s="118"/>
      <c r="O188" s="70"/>
      <c r="X188" s="21"/>
    </row>
    <row r="189" spans="1:24" x14ac:dyDescent="0.25">
      <c r="A189" s="138">
        <v>117</v>
      </c>
      <c r="B189" s="53">
        <v>1017</v>
      </c>
      <c r="C189" s="53" t="s">
        <v>2</v>
      </c>
      <c r="D189" s="96"/>
      <c r="E189" s="160" t="str">
        <f>CONCATENATE(C189,D189)</f>
        <v>X</v>
      </c>
      <c r="F189" s="53" t="s">
        <v>132</v>
      </c>
      <c r="G189" s="188">
        <v>2</v>
      </c>
      <c r="H189" s="53" t="str">
        <f>CONCATENATE(F189,"/",G189)</f>
        <v>XXX115/2</v>
      </c>
      <c r="I189" s="53" t="s">
        <v>5</v>
      </c>
      <c r="J189" s="96" t="s">
        <v>5</v>
      </c>
      <c r="K189" s="162">
        <v>0.18611111111111112</v>
      </c>
      <c r="L189" s="163">
        <v>0.18680555555555556</v>
      </c>
      <c r="M189" s="164" t="s">
        <v>11</v>
      </c>
      <c r="N189" s="163">
        <v>0.22777777777777777</v>
      </c>
      <c r="O189" s="164" t="s">
        <v>56</v>
      </c>
      <c r="P189" s="53" t="str">
        <f t="shared" ref="P189:P207" si="159">IF(M190=O189,"OK","POZOR")</f>
        <v>OK</v>
      </c>
      <c r="Q189" s="165">
        <f t="shared" ref="Q189:Q208" si="160">IF(ISNUMBER(G189),N189-L189,IF(F189="přejezd",N189-L189,0))</f>
        <v>4.0972222222222215E-2</v>
      </c>
      <c r="R189" s="165">
        <f t="shared" ref="R189:R208" si="161">IF(ISNUMBER(G189),L189-K189,0)</f>
        <v>6.9444444444444198E-4</v>
      </c>
      <c r="S189" s="165">
        <f t="shared" ref="S189:S208" si="162">Q189+R189</f>
        <v>4.1666666666666657E-2</v>
      </c>
      <c r="T189" s="165"/>
      <c r="U189" s="53">
        <v>33.799999999999997</v>
      </c>
      <c r="V189" s="53">
        <f>INDEX('Počty dní'!A:E,MATCH(E189,'Počty dní'!C:C,0),4)</f>
        <v>205</v>
      </c>
      <c r="W189" s="98">
        <f>V189*U189</f>
        <v>6928.9999999999991</v>
      </c>
      <c r="X189" s="21"/>
    </row>
    <row r="190" spans="1:24" x14ac:dyDescent="0.25">
      <c r="A190" s="140">
        <v>117</v>
      </c>
      <c r="B190" s="56">
        <v>1017</v>
      </c>
      <c r="C190" s="56" t="s">
        <v>2</v>
      </c>
      <c r="D190" s="102"/>
      <c r="E190" s="101" t="str">
        <f>CONCATENATE(C190,D190)</f>
        <v>X</v>
      </c>
      <c r="F190" s="56" t="s">
        <v>132</v>
      </c>
      <c r="G190" s="64">
        <v>3</v>
      </c>
      <c r="H190" s="56" t="str">
        <f>CONCATENATE(F190,"/",G190)</f>
        <v>XXX115/3</v>
      </c>
      <c r="I190" s="56" t="s">
        <v>5</v>
      </c>
      <c r="J190" s="102" t="s">
        <v>5</v>
      </c>
      <c r="K190" s="103">
        <v>0.23124999999999998</v>
      </c>
      <c r="L190" s="104">
        <v>0.23263888888888887</v>
      </c>
      <c r="M190" s="57" t="s">
        <v>56</v>
      </c>
      <c r="N190" s="104">
        <v>0.2986111111111111</v>
      </c>
      <c r="O190" s="57" t="s">
        <v>29</v>
      </c>
      <c r="P190" s="56" t="str">
        <f t="shared" si="159"/>
        <v>OK</v>
      </c>
      <c r="Q190" s="105">
        <f t="shared" si="160"/>
        <v>6.5972222222222238E-2</v>
      </c>
      <c r="R190" s="105">
        <f t="shared" si="161"/>
        <v>1.388888888888884E-3</v>
      </c>
      <c r="S190" s="105">
        <f t="shared" si="162"/>
        <v>6.7361111111111122E-2</v>
      </c>
      <c r="T190" s="105">
        <f t="shared" ref="T190:T208" si="163">K190-N189</f>
        <v>3.4722222222222099E-3</v>
      </c>
      <c r="U190" s="56">
        <v>47.5</v>
      </c>
      <c r="V190" s="56">
        <f>INDEX('Počty dní'!A:E,MATCH(E190,'Počty dní'!C:C,0),4)</f>
        <v>205</v>
      </c>
      <c r="W190" s="166">
        <f>V190*U190</f>
        <v>9737.5</v>
      </c>
      <c r="X190" s="21"/>
    </row>
    <row r="191" spans="1:24" x14ac:dyDescent="0.25">
      <c r="A191" s="140">
        <v>117</v>
      </c>
      <c r="B191" s="56">
        <v>1017</v>
      </c>
      <c r="C191" s="56" t="s">
        <v>2</v>
      </c>
      <c r="D191" s="102"/>
      <c r="E191" s="101" t="str">
        <f>CONCATENATE(C191,D191)</f>
        <v>X</v>
      </c>
      <c r="F191" s="56" t="s">
        <v>124</v>
      </c>
      <c r="G191" s="71">
        <v>7</v>
      </c>
      <c r="H191" s="56" t="str">
        <f>CONCATENATE(F191,"/",G191)</f>
        <v>XXX102/7</v>
      </c>
      <c r="I191" s="56" t="s">
        <v>5</v>
      </c>
      <c r="J191" s="102" t="s">
        <v>5</v>
      </c>
      <c r="K191" s="103">
        <v>0.2986111111111111</v>
      </c>
      <c r="L191" s="104">
        <v>0.2986111111111111</v>
      </c>
      <c r="M191" s="57" t="s">
        <v>29</v>
      </c>
      <c r="N191" s="104">
        <v>0.30416666666666664</v>
      </c>
      <c r="O191" s="57" t="s">
        <v>99</v>
      </c>
      <c r="P191" s="56" t="str">
        <f t="shared" si="159"/>
        <v>OK</v>
      </c>
      <c r="Q191" s="105">
        <f t="shared" si="160"/>
        <v>5.5555555555555358E-3</v>
      </c>
      <c r="R191" s="105">
        <f t="shared" si="161"/>
        <v>0</v>
      </c>
      <c r="S191" s="105">
        <f t="shared" si="162"/>
        <v>5.5555555555555358E-3</v>
      </c>
      <c r="T191" s="105">
        <f t="shared" si="163"/>
        <v>0</v>
      </c>
      <c r="U191" s="56">
        <v>6.1</v>
      </c>
      <c r="V191" s="56">
        <f>INDEX('Počty dní'!A:E,MATCH(E191,'Počty dní'!C:C,0),4)</f>
        <v>205</v>
      </c>
      <c r="W191" s="166">
        <f>V191*U191</f>
        <v>1250.5</v>
      </c>
      <c r="X191" s="21"/>
    </row>
    <row r="192" spans="1:24" x14ac:dyDescent="0.25">
      <c r="A192" s="140">
        <v>117</v>
      </c>
      <c r="B192" s="56">
        <v>1017</v>
      </c>
      <c r="C192" s="56" t="s">
        <v>2</v>
      </c>
      <c r="D192" s="102"/>
      <c r="E192" s="101" t="str">
        <f>CONCATENATE(C192,D192)</f>
        <v>X</v>
      </c>
      <c r="F192" s="56" t="s">
        <v>124</v>
      </c>
      <c r="G192" s="73">
        <v>10</v>
      </c>
      <c r="H192" s="56" t="str">
        <f>CONCATENATE(F192,"/",G192)</f>
        <v>XXX102/10</v>
      </c>
      <c r="I192" s="56" t="s">
        <v>5</v>
      </c>
      <c r="J192" s="102" t="s">
        <v>5</v>
      </c>
      <c r="K192" s="123">
        <v>0.30416666666666664</v>
      </c>
      <c r="L192" s="124">
        <v>0.30555555555555552</v>
      </c>
      <c r="M192" s="57" t="s">
        <v>99</v>
      </c>
      <c r="N192" s="124">
        <v>0.32361111111111113</v>
      </c>
      <c r="O192" s="57" t="s">
        <v>29</v>
      </c>
      <c r="P192" s="56" t="str">
        <f t="shared" si="159"/>
        <v>OK</v>
      </c>
      <c r="Q192" s="105">
        <f t="shared" si="160"/>
        <v>1.8055555555555602E-2</v>
      </c>
      <c r="R192" s="105">
        <f t="shared" si="161"/>
        <v>1.388888888888884E-3</v>
      </c>
      <c r="S192" s="105">
        <f t="shared" si="162"/>
        <v>1.9444444444444486E-2</v>
      </c>
      <c r="T192" s="105">
        <f t="shared" si="163"/>
        <v>0</v>
      </c>
      <c r="U192" s="56">
        <v>20.2</v>
      </c>
      <c r="V192" s="56">
        <f>INDEX('Počty dní'!A:E,MATCH(E192,'Počty dní'!C:C,0),4)</f>
        <v>205</v>
      </c>
      <c r="W192" s="166">
        <f>V192*U192</f>
        <v>4141</v>
      </c>
      <c r="X192" s="21"/>
    </row>
    <row r="193" spans="1:48" x14ac:dyDescent="0.25">
      <c r="A193" s="140">
        <v>117</v>
      </c>
      <c r="B193" s="56">
        <v>1017</v>
      </c>
      <c r="C193" s="56" t="s">
        <v>2</v>
      </c>
      <c r="D193" s="102"/>
      <c r="E193" s="101" t="str">
        <f t="shared" ref="E193" si="164">CONCATENATE(C193,D193)</f>
        <v>X</v>
      </c>
      <c r="F193" s="56" t="s">
        <v>132</v>
      </c>
      <c r="G193" s="64">
        <v>6</v>
      </c>
      <c r="H193" s="56" t="str">
        <f t="shared" ref="H193" si="165">CONCATENATE(F193,"/",G193)</f>
        <v>XXX115/6</v>
      </c>
      <c r="I193" s="56" t="s">
        <v>5</v>
      </c>
      <c r="J193" s="102" t="s">
        <v>5</v>
      </c>
      <c r="K193" s="123">
        <v>0.36319444444444443</v>
      </c>
      <c r="L193" s="124">
        <v>0.36458333333333331</v>
      </c>
      <c r="M193" s="57" t="s">
        <v>29</v>
      </c>
      <c r="N193" s="124">
        <v>0.3756944444444445</v>
      </c>
      <c r="O193" s="57" t="s">
        <v>48</v>
      </c>
      <c r="P193" s="56" t="str">
        <f t="shared" si="159"/>
        <v>OK</v>
      </c>
      <c r="Q193" s="105">
        <f t="shared" si="160"/>
        <v>1.1111111111111183E-2</v>
      </c>
      <c r="R193" s="105">
        <f t="shared" si="161"/>
        <v>1.388888888888884E-3</v>
      </c>
      <c r="S193" s="105">
        <f t="shared" si="162"/>
        <v>1.2500000000000067E-2</v>
      </c>
      <c r="T193" s="105">
        <f t="shared" si="163"/>
        <v>3.9583333333333304E-2</v>
      </c>
      <c r="U193" s="56">
        <v>8.3000000000000007</v>
      </c>
      <c r="V193" s="56">
        <f>INDEX('Počty dní'!A:E,MATCH(E193,'Počty dní'!C:C,0),4)</f>
        <v>205</v>
      </c>
      <c r="W193" s="166">
        <f t="shared" ref="W193" si="166">V193*U193</f>
        <v>1701.5000000000002</v>
      </c>
      <c r="X193" s="21"/>
    </row>
    <row r="194" spans="1:48" x14ac:dyDescent="0.25">
      <c r="A194" s="140">
        <v>117</v>
      </c>
      <c r="B194" s="56">
        <v>1017</v>
      </c>
      <c r="C194" s="56" t="s">
        <v>2</v>
      </c>
      <c r="D194" s="102"/>
      <c r="E194" s="101" t="str">
        <f>CONCATENATE(C194,D194)</f>
        <v>X</v>
      </c>
      <c r="F194" s="56" t="s">
        <v>149</v>
      </c>
      <c r="G194" s="64">
        <v>8</v>
      </c>
      <c r="H194" s="56" t="str">
        <f>CONCATENATE(F194,"/",G194)</f>
        <v>XXX112/8</v>
      </c>
      <c r="I194" s="56" t="s">
        <v>5</v>
      </c>
      <c r="J194" s="102" t="s">
        <v>5</v>
      </c>
      <c r="K194" s="123">
        <v>0.3756944444444445</v>
      </c>
      <c r="L194" s="124">
        <v>0.37847222222222227</v>
      </c>
      <c r="M194" s="57" t="s">
        <v>48</v>
      </c>
      <c r="N194" s="124">
        <v>0.40972222222222227</v>
      </c>
      <c r="O194" s="57" t="s">
        <v>34</v>
      </c>
      <c r="P194" s="56" t="str">
        <f t="shared" si="159"/>
        <v>OK</v>
      </c>
      <c r="Q194" s="105">
        <f t="shared" si="160"/>
        <v>3.125E-2</v>
      </c>
      <c r="R194" s="105">
        <f t="shared" si="161"/>
        <v>2.7777777777777679E-3</v>
      </c>
      <c r="S194" s="105">
        <f t="shared" si="162"/>
        <v>3.4027777777777768E-2</v>
      </c>
      <c r="T194" s="105">
        <f t="shared" si="163"/>
        <v>0</v>
      </c>
      <c r="U194" s="56">
        <v>28.5</v>
      </c>
      <c r="V194" s="56">
        <f>INDEX('Počty dní'!A:E,MATCH(E194,'Počty dní'!C:C,0),4)</f>
        <v>205</v>
      </c>
      <c r="W194" s="166">
        <f>V194*U194</f>
        <v>5842.5</v>
      </c>
      <c r="X194" s="21"/>
    </row>
    <row r="195" spans="1:48" x14ac:dyDescent="0.25">
      <c r="A195" s="140">
        <v>117</v>
      </c>
      <c r="B195" s="56">
        <v>1017</v>
      </c>
      <c r="C195" s="56" t="s">
        <v>2</v>
      </c>
      <c r="D195" s="102"/>
      <c r="E195" s="101" t="str">
        <f>CONCATENATE(C195,D195)</f>
        <v>X</v>
      </c>
      <c r="F195" s="56" t="s">
        <v>149</v>
      </c>
      <c r="G195" s="64">
        <v>5</v>
      </c>
      <c r="H195" s="56" t="str">
        <f>CONCATENATE(F195,"/",G195)</f>
        <v>XXX112/5</v>
      </c>
      <c r="I195" s="56" t="s">
        <v>5</v>
      </c>
      <c r="J195" s="102" t="s">
        <v>5</v>
      </c>
      <c r="K195" s="103">
        <v>0.4201388888888889</v>
      </c>
      <c r="L195" s="104">
        <v>0.42222222222222222</v>
      </c>
      <c r="M195" s="68" t="s">
        <v>34</v>
      </c>
      <c r="N195" s="104">
        <v>0.45416666666666666</v>
      </c>
      <c r="O195" s="57" t="s">
        <v>48</v>
      </c>
      <c r="P195" s="56" t="str">
        <f t="shared" si="159"/>
        <v>OK</v>
      </c>
      <c r="Q195" s="105">
        <f t="shared" si="160"/>
        <v>3.1944444444444442E-2</v>
      </c>
      <c r="R195" s="105">
        <f t="shared" si="161"/>
        <v>2.0833333333333259E-3</v>
      </c>
      <c r="S195" s="105">
        <f t="shared" si="162"/>
        <v>3.4027777777777768E-2</v>
      </c>
      <c r="T195" s="105">
        <f t="shared" si="163"/>
        <v>1.041666666666663E-2</v>
      </c>
      <c r="U195" s="56">
        <v>28.7</v>
      </c>
      <c r="V195" s="56">
        <f>INDEX('Počty dní'!A:E,MATCH(E195,'Počty dní'!C:C,0),4)</f>
        <v>205</v>
      </c>
      <c r="W195" s="166">
        <f>V195*U195</f>
        <v>5883.5</v>
      </c>
      <c r="X195" s="21"/>
    </row>
    <row r="196" spans="1:48" x14ac:dyDescent="0.25">
      <c r="A196" s="140">
        <v>117</v>
      </c>
      <c r="B196" s="56">
        <v>1017</v>
      </c>
      <c r="C196" s="56" t="s">
        <v>2</v>
      </c>
      <c r="D196" s="102"/>
      <c r="E196" s="56" t="str">
        <f>CONCATENATE(C196,D196)</f>
        <v>X</v>
      </c>
      <c r="F196" s="56" t="s">
        <v>82</v>
      </c>
      <c r="G196" s="56"/>
      <c r="H196" s="56" t="str">
        <f>CONCATENATE(F196,"/",G196)</f>
        <v>přejezd/</v>
      </c>
      <c r="I196" s="99"/>
      <c r="J196" s="102" t="s">
        <v>5</v>
      </c>
      <c r="K196" s="103">
        <v>0.45416666666666666</v>
      </c>
      <c r="L196" s="104">
        <v>0.45416666666666666</v>
      </c>
      <c r="M196" s="68" t="s">
        <v>48</v>
      </c>
      <c r="N196" s="104">
        <v>0.45763888888888887</v>
      </c>
      <c r="O196" s="57" t="s">
        <v>11</v>
      </c>
      <c r="P196" s="56" t="str">
        <f t="shared" si="159"/>
        <v>OK</v>
      </c>
      <c r="Q196" s="105">
        <f t="shared" si="160"/>
        <v>3.4722222222222099E-3</v>
      </c>
      <c r="R196" s="105">
        <f t="shared" si="161"/>
        <v>0</v>
      </c>
      <c r="S196" s="105">
        <f t="shared" si="162"/>
        <v>3.4722222222222099E-3</v>
      </c>
      <c r="T196" s="105">
        <f t="shared" si="163"/>
        <v>0</v>
      </c>
      <c r="U196" s="56">
        <v>0</v>
      </c>
      <c r="V196" s="56">
        <f>INDEX('Počty dní'!A:E,MATCH(E196,'Počty dní'!C:C,0),4)</f>
        <v>205</v>
      </c>
      <c r="W196" s="166">
        <f>V196*U196</f>
        <v>0</v>
      </c>
      <c r="X196" s="21"/>
      <c r="AL196" s="27"/>
      <c r="AM196" s="27"/>
      <c r="AP196" s="16"/>
      <c r="AQ196" s="16"/>
      <c r="AR196" s="16"/>
      <c r="AS196" s="16"/>
      <c r="AT196" s="16"/>
      <c r="AU196" s="28"/>
      <c r="AV196" s="28"/>
    </row>
    <row r="197" spans="1:48" x14ac:dyDescent="0.25">
      <c r="A197" s="140">
        <v>117</v>
      </c>
      <c r="B197" s="56">
        <v>1017</v>
      </c>
      <c r="C197" s="56" t="s">
        <v>2</v>
      </c>
      <c r="D197" s="102"/>
      <c r="E197" s="101" t="str">
        <f t="shared" ref="E197:E203" si="167">CONCATENATE(C197,D197)</f>
        <v>X</v>
      </c>
      <c r="F197" s="56" t="s">
        <v>132</v>
      </c>
      <c r="G197" s="64">
        <v>9</v>
      </c>
      <c r="H197" s="56" t="str">
        <f t="shared" ref="H197:H203" si="168">CONCATENATE(F197,"/",G197)</f>
        <v>XXX115/9</v>
      </c>
      <c r="I197" s="56" t="s">
        <v>5</v>
      </c>
      <c r="J197" s="102" t="s">
        <v>5</v>
      </c>
      <c r="K197" s="103">
        <v>0.53333333333333333</v>
      </c>
      <c r="L197" s="104">
        <v>0.53472222222222221</v>
      </c>
      <c r="M197" s="57" t="s">
        <v>11</v>
      </c>
      <c r="N197" s="104">
        <v>0.54999999999999993</v>
      </c>
      <c r="O197" s="57" t="s">
        <v>29</v>
      </c>
      <c r="P197" s="56" t="str">
        <f t="shared" si="159"/>
        <v>OK</v>
      </c>
      <c r="Q197" s="105">
        <f t="shared" si="160"/>
        <v>1.5277777777777724E-2</v>
      </c>
      <c r="R197" s="105">
        <f t="shared" si="161"/>
        <v>1.388888888888884E-3</v>
      </c>
      <c r="S197" s="105">
        <f t="shared" si="162"/>
        <v>1.6666666666666607E-2</v>
      </c>
      <c r="T197" s="105">
        <f t="shared" si="163"/>
        <v>7.5694444444444453E-2</v>
      </c>
      <c r="U197" s="56">
        <v>10.9</v>
      </c>
      <c r="V197" s="56">
        <f>INDEX('Počty dní'!A:E,MATCH(E197,'Počty dní'!C:C,0),4)</f>
        <v>205</v>
      </c>
      <c r="W197" s="166">
        <f t="shared" ref="W197:W208" si="169">V197*U197</f>
        <v>2234.5</v>
      </c>
      <c r="X197" s="21"/>
    </row>
    <row r="198" spans="1:48" x14ac:dyDescent="0.25">
      <c r="A198" s="140">
        <v>117</v>
      </c>
      <c r="B198" s="56">
        <v>1017</v>
      </c>
      <c r="C198" s="56" t="s">
        <v>2</v>
      </c>
      <c r="D198" s="102"/>
      <c r="E198" s="56" t="str">
        <f t="shared" si="167"/>
        <v>X</v>
      </c>
      <c r="F198" s="56" t="s">
        <v>82</v>
      </c>
      <c r="G198" s="56"/>
      <c r="H198" s="56" t="str">
        <f t="shared" si="168"/>
        <v>přejezd/</v>
      </c>
      <c r="I198" s="56"/>
      <c r="J198" s="102" t="s">
        <v>5</v>
      </c>
      <c r="K198" s="103">
        <v>0.54999999999999993</v>
      </c>
      <c r="L198" s="104">
        <v>0.54999999999999993</v>
      </c>
      <c r="M198" s="68" t="str">
        <f>O197</f>
        <v>Velké Meziříčí,,aut.nádr.</v>
      </c>
      <c r="N198" s="104">
        <v>0.5541666666666667</v>
      </c>
      <c r="O198" s="57" t="s">
        <v>31</v>
      </c>
      <c r="P198" s="56" t="str">
        <f t="shared" si="159"/>
        <v>OK</v>
      </c>
      <c r="Q198" s="105">
        <f t="shared" si="160"/>
        <v>4.1666666666667629E-3</v>
      </c>
      <c r="R198" s="105">
        <f t="shared" si="161"/>
        <v>0</v>
      </c>
      <c r="S198" s="105">
        <f t="shared" si="162"/>
        <v>4.1666666666667629E-3</v>
      </c>
      <c r="T198" s="105">
        <f t="shared" si="163"/>
        <v>0</v>
      </c>
      <c r="U198" s="56">
        <v>0</v>
      </c>
      <c r="V198" s="56">
        <f>INDEX('Počty dní'!A:E,MATCH(E198,'Počty dní'!C:C,0),4)</f>
        <v>205</v>
      </c>
      <c r="W198" s="166">
        <f t="shared" si="169"/>
        <v>0</v>
      </c>
      <c r="X198" s="21"/>
      <c r="AL198" s="27"/>
      <c r="AM198" s="27"/>
      <c r="AP198" s="16"/>
      <c r="AQ198" s="16"/>
      <c r="AR198" s="16"/>
      <c r="AS198" s="16"/>
      <c r="AT198" s="16"/>
      <c r="AU198" s="28"/>
      <c r="AV198" s="28"/>
    </row>
    <row r="199" spans="1:48" x14ac:dyDescent="0.25">
      <c r="A199" s="140">
        <v>117</v>
      </c>
      <c r="B199" s="56">
        <v>1017</v>
      </c>
      <c r="C199" s="56" t="s">
        <v>2</v>
      </c>
      <c r="D199" s="102"/>
      <c r="E199" s="101" t="str">
        <f t="shared" si="167"/>
        <v>X</v>
      </c>
      <c r="F199" s="56" t="s">
        <v>125</v>
      </c>
      <c r="G199" s="55">
        <v>3</v>
      </c>
      <c r="H199" s="56" t="str">
        <f t="shared" si="168"/>
        <v>XXX103/3</v>
      </c>
      <c r="I199" s="56" t="s">
        <v>5</v>
      </c>
      <c r="J199" s="102" t="s">
        <v>5</v>
      </c>
      <c r="K199" s="103">
        <v>0.5541666666666667</v>
      </c>
      <c r="L199" s="104">
        <v>0.55555555555555558</v>
      </c>
      <c r="M199" s="57" t="s">
        <v>31</v>
      </c>
      <c r="N199" s="104">
        <v>0.57500000000000007</v>
      </c>
      <c r="O199" s="68" t="s">
        <v>127</v>
      </c>
      <c r="P199" s="56" t="str">
        <f t="shared" si="159"/>
        <v>OK</v>
      </c>
      <c r="Q199" s="105">
        <f t="shared" si="160"/>
        <v>1.9444444444444486E-2</v>
      </c>
      <c r="R199" s="105">
        <f t="shared" si="161"/>
        <v>1.388888888888884E-3</v>
      </c>
      <c r="S199" s="105">
        <f t="shared" si="162"/>
        <v>2.083333333333337E-2</v>
      </c>
      <c r="T199" s="105">
        <f t="shared" si="163"/>
        <v>0</v>
      </c>
      <c r="U199" s="56">
        <v>19.5</v>
      </c>
      <c r="V199" s="56">
        <f>INDEX('Počty dní'!A:E,MATCH(E199,'Počty dní'!C:C,0),4)</f>
        <v>205</v>
      </c>
      <c r="W199" s="166">
        <f t="shared" si="169"/>
        <v>3997.5</v>
      </c>
      <c r="X199" s="21"/>
    </row>
    <row r="200" spans="1:48" x14ac:dyDescent="0.25">
      <c r="A200" s="140">
        <v>117</v>
      </c>
      <c r="B200" s="56">
        <v>1017</v>
      </c>
      <c r="C200" s="56" t="s">
        <v>2</v>
      </c>
      <c r="D200" s="102"/>
      <c r="E200" s="101" t="str">
        <f t="shared" si="167"/>
        <v>X</v>
      </c>
      <c r="F200" s="56" t="s">
        <v>125</v>
      </c>
      <c r="G200" s="55">
        <v>4</v>
      </c>
      <c r="H200" s="56" t="str">
        <f t="shared" si="168"/>
        <v>XXX103/4</v>
      </c>
      <c r="I200" s="56" t="s">
        <v>5</v>
      </c>
      <c r="J200" s="102" t="s">
        <v>5</v>
      </c>
      <c r="K200" s="103">
        <v>0.58888888888888891</v>
      </c>
      <c r="L200" s="104">
        <v>0.59166666666666667</v>
      </c>
      <c r="M200" s="68" t="s">
        <v>127</v>
      </c>
      <c r="N200" s="104">
        <v>0.6118055555555556</v>
      </c>
      <c r="O200" s="57" t="s">
        <v>31</v>
      </c>
      <c r="P200" s="56" t="str">
        <f t="shared" si="159"/>
        <v>OK</v>
      </c>
      <c r="Q200" s="105">
        <f t="shared" si="160"/>
        <v>2.0138888888888928E-2</v>
      </c>
      <c r="R200" s="105">
        <f t="shared" si="161"/>
        <v>2.7777777777777679E-3</v>
      </c>
      <c r="S200" s="105">
        <f t="shared" si="162"/>
        <v>2.2916666666666696E-2</v>
      </c>
      <c r="T200" s="105">
        <f t="shared" si="163"/>
        <v>1.388888888888884E-2</v>
      </c>
      <c r="U200" s="56">
        <v>19.5</v>
      </c>
      <c r="V200" s="56">
        <f>INDEX('Počty dní'!A:E,MATCH(E200,'Počty dní'!C:C,0),4)</f>
        <v>205</v>
      </c>
      <c r="W200" s="166">
        <f t="shared" si="169"/>
        <v>3997.5</v>
      </c>
      <c r="X200" s="21"/>
    </row>
    <row r="201" spans="1:48" x14ac:dyDescent="0.25">
      <c r="A201" s="140">
        <v>117</v>
      </c>
      <c r="B201" s="56">
        <v>1017</v>
      </c>
      <c r="C201" s="56" t="s">
        <v>2</v>
      </c>
      <c r="D201" s="102"/>
      <c r="E201" s="56" t="str">
        <f t="shared" ref="E201" si="170">CONCATENATE(C201,D201)</f>
        <v>X</v>
      </c>
      <c r="F201" s="56" t="s">
        <v>82</v>
      </c>
      <c r="G201" s="56"/>
      <c r="H201" s="56" t="str">
        <f t="shared" ref="H201" si="171">CONCATENATE(F201,"/",G201)</f>
        <v>přejezd/</v>
      </c>
      <c r="I201" s="56"/>
      <c r="J201" s="102" t="s">
        <v>5</v>
      </c>
      <c r="K201" s="103">
        <v>0.6118055555555556</v>
      </c>
      <c r="L201" s="104">
        <v>0.6118055555555556</v>
      </c>
      <c r="M201" s="68" t="str">
        <f>O200</f>
        <v>Velké Meziříčí,,Novosady</v>
      </c>
      <c r="N201" s="104">
        <v>0.61458333333333337</v>
      </c>
      <c r="O201" s="57" t="s">
        <v>29</v>
      </c>
      <c r="P201" s="56" t="str">
        <f t="shared" si="159"/>
        <v>OK</v>
      </c>
      <c r="Q201" s="105">
        <f t="shared" si="160"/>
        <v>2.7777777777777679E-3</v>
      </c>
      <c r="R201" s="105">
        <f t="shared" si="161"/>
        <v>0</v>
      </c>
      <c r="S201" s="105">
        <f t="shared" si="162"/>
        <v>2.7777777777777679E-3</v>
      </c>
      <c r="T201" s="105">
        <f t="shared" si="163"/>
        <v>0</v>
      </c>
      <c r="U201" s="56">
        <v>0</v>
      </c>
      <c r="V201" s="56">
        <f>INDEX('Počty dní'!A:E,MATCH(E201,'Počty dní'!C:C,0),4)</f>
        <v>205</v>
      </c>
      <c r="W201" s="166">
        <f t="shared" si="169"/>
        <v>0</v>
      </c>
      <c r="X201" s="21"/>
      <c r="AL201" s="27"/>
      <c r="AM201" s="27"/>
      <c r="AP201" s="16"/>
      <c r="AQ201" s="16"/>
      <c r="AR201" s="16"/>
      <c r="AS201" s="16"/>
      <c r="AT201" s="16"/>
      <c r="AU201" s="28"/>
      <c r="AV201" s="28"/>
    </row>
    <row r="202" spans="1:48" x14ac:dyDescent="0.25">
      <c r="A202" s="140">
        <v>117</v>
      </c>
      <c r="B202" s="56">
        <v>1017</v>
      </c>
      <c r="C202" s="56" t="s">
        <v>2</v>
      </c>
      <c r="D202" s="102"/>
      <c r="E202" s="101" t="str">
        <f t="shared" si="167"/>
        <v>X</v>
      </c>
      <c r="F202" s="56" t="s">
        <v>132</v>
      </c>
      <c r="G202" s="64">
        <v>14</v>
      </c>
      <c r="H202" s="56" t="str">
        <f t="shared" si="168"/>
        <v>XXX115/14</v>
      </c>
      <c r="I202" s="56" t="s">
        <v>5</v>
      </c>
      <c r="J202" s="102" t="s">
        <v>5</v>
      </c>
      <c r="K202" s="103">
        <v>0.61458333333333337</v>
      </c>
      <c r="L202" s="104">
        <v>0.6166666666666667</v>
      </c>
      <c r="M202" s="57" t="s">
        <v>29</v>
      </c>
      <c r="N202" s="104">
        <v>0.67708333333333337</v>
      </c>
      <c r="O202" s="57" t="s">
        <v>56</v>
      </c>
      <c r="P202" s="56" t="str">
        <f t="shared" si="159"/>
        <v>OK</v>
      </c>
      <c r="Q202" s="105">
        <f t="shared" si="160"/>
        <v>6.0416666666666674E-2</v>
      </c>
      <c r="R202" s="105">
        <f t="shared" si="161"/>
        <v>2.0833333333333259E-3</v>
      </c>
      <c r="S202" s="105">
        <f t="shared" si="162"/>
        <v>6.25E-2</v>
      </c>
      <c r="T202" s="105">
        <f t="shared" si="163"/>
        <v>0</v>
      </c>
      <c r="U202" s="56">
        <v>47.5</v>
      </c>
      <c r="V202" s="56">
        <f>INDEX('Počty dní'!A:E,MATCH(E202,'Počty dní'!C:C,0),4)</f>
        <v>205</v>
      </c>
      <c r="W202" s="166">
        <f t="shared" si="169"/>
        <v>9737.5</v>
      </c>
      <c r="X202" s="21"/>
    </row>
    <row r="203" spans="1:48" x14ac:dyDescent="0.25">
      <c r="A203" s="140">
        <v>117</v>
      </c>
      <c r="B203" s="56">
        <v>1017</v>
      </c>
      <c r="C203" s="56" t="s">
        <v>2</v>
      </c>
      <c r="D203" s="102"/>
      <c r="E203" s="101" t="str">
        <f t="shared" si="167"/>
        <v>X</v>
      </c>
      <c r="F203" s="56" t="s">
        <v>132</v>
      </c>
      <c r="G203" s="64">
        <v>15</v>
      </c>
      <c r="H203" s="56" t="str">
        <f t="shared" si="168"/>
        <v>XXX115/15</v>
      </c>
      <c r="I203" s="56" t="s">
        <v>5</v>
      </c>
      <c r="J203" s="102" t="s">
        <v>5</v>
      </c>
      <c r="K203" s="103">
        <v>0.69791666666666663</v>
      </c>
      <c r="L203" s="104">
        <v>0.70000000000000007</v>
      </c>
      <c r="M203" s="57" t="s">
        <v>56</v>
      </c>
      <c r="N203" s="104">
        <v>0.7583333333333333</v>
      </c>
      <c r="O203" s="57" t="s">
        <v>29</v>
      </c>
      <c r="P203" s="56" t="str">
        <f t="shared" si="159"/>
        <v>OK</v>
      </c>
      <c r="Q203" s="105">
        <f t="shared" si="160"/>
        <v>5.8333333333333237E-2</v>
      </c>
      <c r="R203" s="105">
        <f t="shared" si="161"/>
        <v>2.083333333333437E-3</v>
      </c>
      <c r="S203" s="105">
        <f t="shared" si="162"/>
        <v>6.0416666666666674E-2</v>
      </c>
      <c r="T203" s="105">
        <f t="shared" si="163"/>
        <v>2.0833333333333259E-2</v>
      </c>
      <c r="U203" s="56">
        <v>44.7</v>
      </c>
      <c r="V203" s="56">
        <f>INDEX('Počty dní'!A:E,MATCH(E203,'Počty dní'!C:C,0),4)</f>
        <v>205</v>
      </c>
      <c r="W203" s="166">
        <f t="shared" si="169"/>
        <v>9163.5</v>
      </c>
      <c r="X203" s="21"/>
    </row>
    <row r="204" spans="1:48" x14ac:dyDescent="0.25">
      <c r="A204" s="140">
        <v>117</v>
      </c>
      <c r="B204" s="56">
        <v>1017</v>
      </c>
      <c r="C204" s="56" t="s">
        <v>2</v>
      </c>
      <c r="D204" s="102"/>
      <c r="E204" s="101" t="str">
        <f t="shared" ref="E204:E208" si="172">CONCATENATE(C204,D204)</f>
        <v>X</v>
      </c>
      <c r="F204" s="56" t="s">
        <v>132</v>
      </c>
      <c r="G204" s="64">
        <v>18</v>
      </c>
      <c r="H204" s="56" t="str">
        <f t="shared" ref="H204:H208" si="173">CONCATENATE(F204,"/",G204)</f>
        <v>XXX115/18</v>
      </c>
      <c r="I204" s="56" t="s">
        <v>5</v>
      </c>
      <c r="J204" s="102" t="s">
        <v>5</v>
      </c>
      <c r="K204" s="103">
        <v>0.78263888888888888</v>
      </c>
      <c r="L204" s="104">
        <v>0.78333333333333333</v>
      </c>
      <c r="M204" s="57" t="s">
        <v>29</v>
      </c>
      <c r="N204" s="104">
        <v>0.79999999999999993</v>
      </c>
      <c r="O204" s="57" t="s">
        <v>11</v>
      </c>
      <c r="P204" s="56" t="str">
        <f t="shared" si="159"/>
        <v>OK</v>
      </c>
      <c r="Q204" s="105">
        <f t="shared" si="160"/>
        <v>1.6666666666666607E-2</v>
      </c>
      <c r="R204" s="105">
        <f t="shared" si="161"/>
        <v>6.9444444444444198E-4</v>
      </c>
      <c r="S204" s="105">
        <f t="shared" si="162"/>
        <v>1.7361111111111049E-2</v>
      </c>
      <c r="T204" s="105">
        <f t="shared" si="163"/>
        <v>2.430555555555558E-2</v>
      </c>
      <c r="U204" s="56">
        <v>10.9</v>
      </c>
      <c r="V204" s="56">
        <f>INDEX('Počty dní'!A:E,MATCH(E204,'Počty dní'!C:C,0),4)</f>
        <v>205</v>
      </c>
      <c r="W204" s="166">
        <f t="shared" si="169"/>
        <v>2234.5</v>
      </c>
      <c r="X204" s="21"/>
    </row>
    <row r="205" spans="1:48" x14ac:dyDescent="0.25">
      <c r="A205" s="140">
        <v>117</v>
      </c>
      <c r="B205" s="56">
        <v>1017</v>
      </c>
      <c r="C205" s="56" t="s">
        <v>2</v>
      </c>
      <c r="D205" s="102"/>
      <c r="E205" s="101" t="str">
        <f t="shared" si="172"/>
        <v>X</v>
      </c>
      <c r="F205" s="56" t="s">
        <v>132</v>
      </c>
      <c r="G205" s="64">
        <v>17</v>
      </c>
      <c r="H205" s="56" t="str">
        <f t="shared" si="173"/>
        <v>XXX115/17</v>
      </c>
      <c r="I205" s="56" t="s">
        <v>5</v>
      </c>
      <c r="J205" s="102" t="s">
        <v>5</v>
      </c>
      <c r="K205" s="103">
        <v>0.8666666666666667</v>
      </c>
      <c r="L205" s="104">
        <v>0.86805555555555547</v>
      </c>
      <c r="M205" s="57" t="s">
        <v>11</v>
      </c>
      <c r="N205" s="104">
        <v>0.88750000000000007</v>
      </c>
      <c r="O205" s="57" t="s">
        <v>31</v>
      </c>
      <c r="P205" s="56" t="str">
        <f t="shared" si="159"/>
        <v>OK</v>
      </c>
      <c r="Q205" s="105">
        <f t="shared" si="160"/>
        <v>1.9444444444444597E-2</v>
      </c>
      <c r="R205" s="105">
        <f t="shared" si="161"/>
        <v>1.3888888888887729E-3</v>
      </c>
      <c r="S205" s="105">
        <f t="shared" si="162"/>
        <v>2.083333333333337E-2</v>
      </c>
      <c r="T205" s="105">
        <f t="shared" si="163"/>
        <v>6.6666666666666763E-2</v>
      </c>
      <c r="U205" s="56">
        <v>9.9</v>
      </c>
      <c r="V205" s="56">
        <f>INDEX('Počty dní'!A:E,MATCH(E205,'Počty dní'!C:C,0),4)</f>
        <v>205</v>
      </c>
      <c r="W205" s="166">
        <f t="shared" si="169"/>
        <v>2029.5</v>
      </c>
      <c r="X205" s="21"/>
    </row>
    <row r="206" spans="1:48" x14ac:dyDescent="0.25">
      <c r="A206" s="140">
        <v>117</v>
      </c>
      <c r="B206" s="56">
        <v>1017</v>
      </c>
      <c r="C206" s="56" t="s">
        <v>2</v>
      </c>
      <c r="D206" s="102"/>
      <c r="E206" s="101" t="str">
        <f t="shared" si="172"/>
        <v>X</v>
      </c>
      <c r="F206" s="56" t="s">
        <v>125</v>
      </c>
      <c r="G206" s="55">
        <v>7</v>
      </c>
      <c r="H206" s="56" t="str">
        <f t="shared" si="173"/>
        <v>XXX103/7</v>
      </c>
      <c r="I206" s="56" t="s">
        <v>5</v>
      </c>
      <c r="J206" s="102" t="s">
        <v>5</v>
      </c>
      <c r="K206" s="103">
        <v>0.88750000000000007</v>
      </c>
      <c r="L206" s="104">
        <v>0.88888888888888884</v>
      </c>
      <c r="M206" s="57" t="s">
        <v>31</v>
      </c>
      <c r="N206" s="104">
        <v>0.90833333333333333</v>
      </c>
      <c r="O206" s="68" t="s">
        <v>127</v>
      </c>
      <c r="P206" s="56" t="str">
        <f t="shared" si="159"/>
        <v>OK</v>
      </c>
      <c r="Q206" s="105">
        <f t="shared" si="160"/>
        <v>1.9444444444444486E-2</v>
      </c>
      <c r="R206" s="105">
        <f t="shared" si="161"/>
        <v>1.3888888888887729E-3</v>
      </c>
      <c r="S206" s="105">
        <f t="shared" si="162"/>
        <v>2.0833333333333259E-2</v>
      </c>
      <c r="T206" s="105">
        <f t="shared" si="163"/>
        <v>0</v>
      </c>
      <c r="U206" s="56">
        <v>19.5</v>
      </c>
      <c r="V206" s="56">
        <f>INDEX('Počty dní'!A:E,MATCH(E206,'Počty dní'!C:C,0),4)</f>
        <v>205</v>
      </c>
      <c r="W206" s="166">
        <f t="shared" si="169"/>
        <v>3997.5</v>
      </c>
      <c r="X206" s="21"/>
    </row>
    <row r="207" spans="1:48" x14ac:dyDescent="0.25">
      <c r="A207" s="140">
        <v>117</v>
      </c>
      <c r="B207" s="56">
        <v>1017</v>
      </c>
      <c r="C207" s="56" t="s">
        <v>2</v>
      </c>
      <c r="D207" s="102"/>
      <c r="E207" s="101" t="str">
        <f t="shared" si="172"/>
        <v>X</v>
      </c>
      <c r="F207" s="56" t="s">
        <v>125</v>
      </c>
      <c r="G207" s="55">
        <v>8</v>
      </c>
      <c r="H207" s="56" t="str">
        <f t="shared" si="173"/>
        <v>XXX103/8</v>
      </c>
      <c r="I207" s="56" t="s">
        <v>5</v>
      </c>
      <c r="J207" s="102" t="s">
        <v>5</v>
      </c>
      <c r="K207" s="103">
        <v>0.92361111111111116</v>
      </c>
      <c r="L207" s="104">
        <v>0.92499999999999993</v>
      </c>
      <c r="M207" s="68" t="s">
        <v>127</v>
      </c>
      <c r="N207" s="104">
        <v>0.94513888888888886</v>
      </c>
      <c r="O207" s="57" t="s">
        <v>31</v>
      </c>
      <c r="P207" s="56" t="str">
        <f t="shared" si="159"/>
        <v>OK</v>
      </c>
      <c r="Q207" s="105">
        <f t="shared" si="160"/>
        <v>2.0138888888888928E-2</v>
      </c>
      <c r="R207" s="105">
        <f t="shared" si="161"/>
        <v>1.3888888888887729E-3</v>
      </c>
      <c r="S207" s="105">
        <f t="shared" si="162"/>
        <v>2.1527777777777701E-2</v>
      </c>
      <c r="T207" s="105">
        <f t="shared" si="163"/>
        <v>1.5277777777777835E-2</v>
      </c>
      <c r="U207" s="56">
        <v>19.5</v>
      </c>
      <c r="V207" s="56">
        <f>INDEX('Počty dní'!A:E,MATCH(E207,'Počty dní'!C:C,0),4)</f>
        <v>205</v>
      </c>
      <c r="W207" s="166">
        <f t="shared" si="169"/>
        <v>3997.5</v>
      </c>
      <c r="X207" s="21"/>
    </row>
    <row r="208" spans="1:48" ht="15.75" thickBot="1" x14ac:dyDescent="0.3">
      <c r="A208" s="141">
        <v>117</v>
      </c>
      <c r="B208" s="58">
        <v>1017</v>
      </c>
      <c r="C208" s="58" t="s">
        <v>2</v>
      </c>
      <c r="D208" s="106"/>
      <c r="E208" s="168" t="str">
        <f t="shared" si="172"/>
        <v>X</v>
      </c>
      <c r="F208" s="58" t="s">
        <v>132</v>
      </c>
      <c r="G208" s="187">
        <v>20</v>
      </c>
      <c r="H208" s="58" t="str">
        <f t="shared" si="173"/>
        <v>XXX115/20</v>
      </c>
      <c r="I208" s="58" t="s">
        <v>5</v>
      </c>
      <c r="J208" s="106" t="s">
        <v>5</v>
      </c>
      <c r="K208" s="107">
        <v>0.94513888888888886</v>
      </c>
      <c r="L208" s="108">
        <v>0.9458333333333333</v>
      </c>
      <c r="M208" s="59" t="s">
        <v>31</v>
      </c>
      <c r="N208" s="108">
        <v>0.95763888888888893</v>
      </c>
      <c r="O208" s="59" t="s">
        <v>11</v>
      </c>
      <c r="P208" s="232"/>
      <c r="Q208" s="170">
        <f t="shared" si="160"/>
        <v>1.1805555555555625E-2</v>
      </c>
      <c r="R208" s="170">
        <f t="shared" si="161"/>
        <v>6.9444444444444198E-4</v>
      </c>
      <c r="S208" s="170">
        <f t="shared" si="162"/>
        <v>1.2500000000000067E-2</v>
      </c>
      <c r="T208" s="170">
        <f t="shared" si="163"/>
        <v>0</v>
      </c>
      <c r="U208" s="58">
        <v>9.9</v>
      </c>
      <c r="V208" s="58">
        <f>INDEX('Počty dní'!A:E,MATCH(E208,'Počty dní'!C:C,0),4)</f>
        <v>205</v>
      </c>
      <c r="W208" s="171">
        <f t="shared" si="169"/>
        <v>2029.5</v>
      </c>
      <c r="X208" s="21"/>
    </row>
    <row r="209" spans="1:48" ht="15.75" thickBot="1" x14ac:dyDescent="0.3">
      <c r="A209" s="172" t="str">
        <f ca="1">CONCATENATE(INDIRECT("R[-3]C[0]",FALSE),"celkem")</f>
        <v>117celkem</v>
      </c>
      <c r="B209" s="173"/>
      <c r="C209" s="173" t="str">
        <f ca="1">INDIRECT("R[-1]C[12]",FALSE)</f>
        <v>Křižanov,,Katolický dům</v>
      </c>
      <c r="D209" s="174"/>
      <c r="E209" s="173"/>
      <c r="F209" s="175"/>
      <c r="G209" s="173"/>
      <c r="H209" s="176"/>
      <c r="I209" s="177"/>
      <c r="J209" s="178" t="str">
        <f ca="1">INDIRECT("R[-3]C[0]",FALSE)</f>
        <v>S</v>
      </c>
      <c r="K209" s="179"/>
      <c r="L209" s="180"/>
      <c r="M209" s="181"/>
      <c r="N209" s="180"/>
      <c r="O209" s="182"/>
      <c r="P209" s="173"/>
      <c r="Q209" s="195">
        <f>SUM(Q189:Q208)</f>
        <v>0.47638888888888925</v>
      </c>
      <c r="R209" s="195">
        <f>SUM(R189:R208)</f>
        <v>2.4999999999999689E-2</v>
      </c>
      <c r="S209" s="195">
        <f>SUM(S189:S208)</f>
        <v>0.50138888888888888</v>
      </c>
      <c r="T209" s="195">
        <f>SUM(T189:T208)</f>
        <v>0.27013888888888887</v>
      </c>
      <c r="U209" s="184">
        <f>SUM(U189:U208)</f>
        <v>384.89999999999992</v>
      </c>
      <c r="V209" s="185"/>
      <c r="W209" s="186">
        <f>SUM(W189:W208)</f>
        <v>78904.5</v>
      </c>
      <c r="X209" s="21"/>
    </row>
    <row r="210" spans="1:48" x14ac:dyDescent="0.25">
      <c r="D210" s="129"/>
      <c r="E210" s="116"/>
      <c r="G210" s="67"/>
      <c r="K210" s="117"/>
      <c r="L210" s="118"/>
      <c r="M210" s="63"/>
      <c r="N210" s="118"/>
      <c r="O210" s="63"/>
      <c r="X210" s="21"/>
    </row>
    <row r="211" spans="1:48" ht="15.75" thickBot="1" x14ac:dyDescent="0.3">
      <c r="D211" s="133"/>
      <c r="E211" s="116"/>
      <c r="G211" s="67"/>
      <c r="K211" s="117"/>
      <c r="L211" s="118"/>
      <c r="M211" s="70"/>
      <c r="N211" s="118"/>
      <c r="O211" s="70"/>
      <c r="X211" s="21"/>
    </row>
    <row r="212" spans="1:48" x14ac:dyDescent="0.25">
      <c r="A212" s="138">
        <v>118</v>
      </c>
      <c r="B212" s="53">
        <v>1018</v>
      </c>
      <c r="C212" s="53" t="s">
        <v>2</v>
      </c>
      <c r="D212" s="196"/>
      <c r="E212" s="160" t="str">
        <f t="shared" ref="E212:E220" si="174">CONCATENATE(C212,D212)</f>
        <v>X</v>
      </c>
      <c r="F212" s="53" t="s">
        <v>150</v>
      </c>
      <c r="G212" s="188">
        <v>2</v>
      </c>
      <c r="H212" s="53" t="str">
        <f t="shared" ref="H212:H223" si="175">CONCATENATE(F212,"/",G212)</f>
        <v>XXX113/2</v>
      </c>
      <c r="I212" s="53" t="s">
        <v>5</v>
      </c>
      <c r="J212" s="96" t="s">
        <v>5</v>
      </c>
      <c r="K212" s="162">
        <v>0.20208333333333331</v>
      </c>
      <c r="L212" s="163">
        <v>0.20277777777777781</v>
      </c>
      <c r="M212" s="193" t="s">
        <v>53</v>
      </c>
      <c r="N212" s="163">
        <v>0.22430555555555556</v>
      </c>
      <c r="O212" s="193" t="s">
        <v>51</v>
      </c>
      <c r="P212" s="53" t="str">
        <f t="shared" ref="P212:P225" si="176">IF(M213=O212,"OK","POZOR")</f>
        <v>OK</v>
      </c>
      <c r="Q212" s="165">
        <f t="shared" ref="Q212:Q226" si="177">IF(ISNUMBER(G212),N212-L212,IF(F212="přejezd",N212-L212,0))</f>
        <v>2.1527777777777757E-2</v>
      </c>
      <c r="R212" s="165">
        <f t="shared" ref="R212:R226" si="178">IF(ISNUMBER(G212),L212-K212,0)</f>
        <v>6.9444444444449749E-4</v>
      </c>
      <c r="S212" s="165">
        <f t="shared" ref="S212:S226" si="179">Q212+R212</f>
        <v>2.2222222222222254E-2</v>
      </c>
      <c r="T212" s="165"/>
      <c r="U212" s="53">
        <v>17.600000000000001</v>
      </c>
      <c r="V212" s="53">
        <f>INDEX('Počty dní'!A:E,MATCH(E212,'Počty dní'!C:C,0),4)</f>
        <v>205</v>
      </c>
      <c r="W212" s="98">
        <f t="shared" ref="W212:W226" si="180">V212*U212</f>
        <v>3608.0000000000005</v>
      </c>
      <c r="X212" s="21"/>
    </row>
    <row r="213" spans="1:48" x14ac:dyDescent="0.25">
      <c r="A213" s="140">
        <v>118</v>
      </c>
      <c r="B213" s="56">
        <v>1018</v>
      </c>
      <c r="C213" s="56" t="s">
        <v>2</v>
      </c>
      <c r="D213" s="128"/>
      <c r="E213" s="101" t="str">
        <f t="shared" si="174"/>
        <v>X</v>
      </c>
      <c r="F213" s="56" t="s">
        <v>150</v>
      </c>
      <c r="G213" s="64">
        <v>1</v>
      </c>
      <c r="H213" s="56" t="str">
        <f t="shared" si="175"/>
        <v>XXX113/1</v>
      </c>
      <c r="I213" s="56" t="s">
        <v>5</v>
      </c>
      <c r="J213" s="102" t="s">
        <v>5</v>
      </c>
      <c r="K213" s="103">
        <v>0.22916666666666666</v>
      </c>
      <c r="L213" s="104">
        <v>0.22916666666666666</v>
      </c>
      <c r="M213" s="68" t="s">
        <v>51</v>
      </c>
      <c r="N213" s="104">
        <v>0.2673611111111111</v>
      </c>
      <c r="O213" s="68" t="s">
        <v>101</v>
      </c>
      <c r="P213" s="56" t="str">
        <f t="shared" si="176"/>
        <v>OK</v>
      </c>
      <c r="Q213" s="105">
        <f t="shared" si="177"/>
        <v>3.8194444444444448E-2</v>
      </c>
      <c r="R213" s="105">
        <f t="shared" si="178"/>
        <v>0</v>
      </c>
      <c r="S213" s="105">
        <f t="shared" si="179"/>
        <v>3.8194444444444448E-2</v>
      </c>
      <c r="T213" s="105">
        <f t="shared" ref="T213:T226" si="181">K213-N212</f>
        <v>4.8611111111110938E-3</v>
      </c>
      <c r="U213" s="56">
        <v>28.5</v>
      </c>
      <c r="V213" s="56">
        <f>INDEX('Počty dní'!A:E,MATCH(E213,'Počty dní'!C:C,0),4)</f>
        <v>205</v>
      </c>
      <c r="W213" s="166">
        <f t="shared" si="180"/>
        <v>5842.5</v>
      </c>
      <c r="X213" s="21"/>
    </row>
    <row r="214" spans="1:48" x14ac:dyDescent="0.25">
      <c r="A214" s="140">
        <v>118</v>
      </c>
      <c r="B214" s="56">
        <v>1018</v>
      </c>
      <c r="C214" s="56" t="s">
        <v>2</v>
      </c>
      <c r="D214" s="128"/>
      <c r="E214" s="101" t="str">
        <f t="shared" si="174"/>
        <v>X</v>
      </c>
      <c r="F214" s="56" t="s">
        <v>150</v>
      </c>
      <c r="G214" s="64">
        <v>6</v>
      </c>
      <c r="H214" s="56" t="str">
        <f t="shared" si="175"/>
        <v>XXX113/6</v>
      </c>
      <c r="I214" s="56" t="s">
        <v>5</v>
      </c>
      <c r="J214" s="102" t="s">
        <v>5</v>
      </c>
      <c r="K214" s="103">
        <v>0.27291666666666664</v>
      </c>
      <c r="L214" s="104">
        <v>0.27499999999999997</v>
      </c>
      <c r="M214" s="68" t="s">
        <v>101</v>
      </c>
      <c r="N214" s="104">
        <v>0.31041666666666667</v>
      </c>
      <c r="O214" s="68" t="s">
        <v>94</v>
      </c>
      <c r="P214" s="56" t="str">
        <f t="shared" si="176"/>
        <v>OK</v>
      </c>
      <c r="Q214" s="105">
        <f t="shared" si="177"/>
        <v>3.5416666666666707E-2</v>
      </c>
      <c r="R214" s="105">
        <f t="shared" si="178"/>
        <v>2.0833333333333259E-3</v>
      </c>
      <c r="S214" s="105">
        <f t="shared" si="179"/>
        <v>3.7500000000000033E-2</v>
      </c>
      <c r="T214" s="105">
        <f t="shared" si="181"/>
        <v>5.5555555555555358E-3</v>
      </c>
      <c r="U214" s="56">
        <v>27.7</v>
      </c>
      <c r="V214" s="56">
        <f>INDEX('Počty dní'!A:E,MATCH(E214,'Počty dní'!C:C,0),4)</f>
        <v>205</v>
      </c>
      <c r="W214" s="166">
        <f t="shared" si="180"/>
        <v>5678.5</v>
      </c>
      <c r="X214" s="21"/>
    </row>
    <row r="215" spans="1:48" x14ac:dyDescent="0.25">
      <c r="A215" s="140">
        <v>118</v>
      </c>
      <c r="B215" s="56">
        <v>1018</v>
      </c>
      <c r="C215" s="56" t="s">
        <v>2</v>
      </c>
      <c r="D215" s="102"/>
      <c r="E215" s="56" t="str">
        <f>CONCATENATE(C215,D215)</f>
        <v>X</v>
      </c>
      <c r="F215" s="56" t="s">
        <v>82</v>
      </c>
      <c r="G215" s="56"/>
      <c r="H215" s="56" t="str">
        <f>CONCATENATE(F215,"/",G215)</f>
        <v>přejezd/</v>
      </c>
      <c r="I215" s="56"/>
      <c r="J215" s="102" t="s">
        <v>5</v>
      </c>
      <c r="K215" s="103">
        <v>0.39374999999999999</v>
      </c>
      <c r="L215" s="104">
        <v>0.39374999999999999</v>
      </c>
      <c r="M215" s="68" t="s">
        <v>94</v>
      </c>
      <c r="N215" s="104">
        <v>0.39583333333333331</v>
      </c>
      <c r="O215" s="68" t="s">
        <v>102</v>
      </c>
      <c r="P215" s="56" t="str">
        <f t="shared" si="176"/>
        <v>OK</v>
      </c>
      <c r="Q215" s="105">
        <f t="shared" si="177"/>
        <v>2.0833333333333259E-3</v>
      </c>
      <c r="R215" s="105">
        <f t="shared" si="178"/>
        <v>0</v>
      </c>
      <c r="S215" s="105">
        <f t="shared" si="179"/>
        <v>2.0833333333333259E-3</v>
      </c>
      <c r="T215" s="105">
        <f t="shared" si="181"/>
        <v>8.3333333333333315E-2</v>
      </c>
      <c r="U215" s="56">
        <v>0</v>
      </c>
      <c r="V215" s="56">
        <f>INDEX('Počty dní'!A:E,MATCH(E215,'Počty dní'!C:C,0),4)</f>
        <v>205</v>
      </c>
      <c r="W215" s="166">
        <f t="shared" si="180"/>
        <v>0</v>
      </c>
      <c r="X215" s="21"/>
      <c r="AL215" s="27"/>
      <c r="AM215" s="27"/>
      <c r="AP215" s="16"/>
      <c r="AQ215" s="16"/>
      <c r="AR215" s="16"/>
      <c r="AS215" s="16"/>
      <c r="AT215" s="16"/>
      <c r="AU215" s="28"/>
      <c r="AV215" s="28"/>
    </row>
    <row r="216" spans="1:48" x14ac:dyDescent="0.25">
      <c r="A216" s="140">
        <v>118</v>
      </c>
      <c r="B216" s="56">
        <v>1018</v>
      </c>
      <c r="C216" s="56" t="s">
        <v>2</v>
      </c>
      <c r="D216" s="128"/>
      <c r="E216" s="101" t="str">
        <f t="shared" si="174"/>
        <v>X</v>
      </c>
      <c r="F216" s="56" t="s">
        <v>150</v>
      </c>
      <c r="G216" s="64">
        <v>5</v>
      </c>
      <c r="H216" s="56" t="str">
        <f t="shared" si="175"/>
        <v>XXX113/5</v>
      </c>
      <c r="I216" s="56" t="s">
        <v>5</v>
      </c>
      <c r="J216" s="102" t="s">
        <v>5</v>
      </c>
      <c r="K216" s="103">
        <v>0.39583333333333337</v>
      </c>
      <c r="L216" s="104">
        <v>0.3979166666666667</v>
      </c>
      <c r="M216" s="68" t="s">
        <v>102</v>
      </c>
      <c r="N216" s="104">
        <v>0.41597222222222219</v>
      </c>
      <c r="O216" s="68" t="s">
        <v>53</v>
      </c>
      <c r="P216" s="56" t="str">
        <f t="shared" si="176"/>
        <v>OK</v>
      </c>
      <c r="Q216" s="105">
        <f t="shared" si="177"/>
        <v>1.8055555555555491E-2</v>
      </c>
      <c r="R216" s="105">
        <f t="shared" si="178"/>
        <v>2.0833333333333259E-3</v>
      </c>
      <c r="S216" s="105">
        <f t="shared" si="179"/>
        <v>2.0138888888888817E-2</v>
      </c>
      <c r="T216" s="105">
        <f t="shared" si="181"/>
        <v>0</v>
      </c>
      <c r="U216" s="56">
        <v>15.5</v>
      </c>
      <c r="V216" s="56">
        <f>INDEX('Počty dní'!A:E,MATCH(E216,'Počty dní'!C:C,0),4)</f>
        <v>205</v>
      </c>
      <c r="W216" s="166">
        <f t="shared" si="180"/>
        <v>3177.5</v>
      </c>
      <c r="X216" s="21"/>
    </row>
    <row r="217" spans="1:48" x14ac:dyDescent="0.25">
      <c r="A217" s="140">
        <v>118</v>
      </c>
      <c r="B217" s="56">
        <v>1018</v>
      </c>
      <c r="C217" s="56" t="s">
        <v>2</v>
      </c>
      <c r="D217" s="128"/>
      <c r="E217" s="101" t="str">
        <f t="shared" si="174"/>
        <v>X</v>
      </c>
      <c r="F217" s="56" t="s">
        <v>150</v>
      </c>
      <c r="G217" s="64">
        <v>10</v>
      </c>
      <c r="H217" s="56" t="str">
        <f t="shared" si="175"/>
        <v>XXX113/10</v>
      </c>
      <c r="I217" s="56" t="s">
        <v>5</v>
      </c>
      <c r="J217" s="102" t="s">
        <v>5</v>
      </c>
      <c r="K217" s="103">
        <v>0.41597222222222224</v>
      </c>
      <c r="L217" s="104">
        <v>0.41666666666666669</v>
      </c>
      <c r="M217" s="68" t="s">
        <v>53</v>
      </c>
      <c r="N217" s="104">
        <v>0.43611111111111112</v>
      </c>
      <c r="O217" s="68" t="s">
        <v>102</v>
      </c>
      <c r="P217" s="56" t="str">
        <f t="shared" si="176"/>
        <v>OK</v>
      </c>
      <c r="Q217" s="105">
        <f t="shared" si="177"/>
        <v>1.9444444444444431E-2</v>
      </c>
      <c r="R217" s="105">
        <f t="shared" si="178"/>
        <v>6.9444444444444198E-4</v>
      </c>
      <c r="S217" s="105">
        <f t="shared" si="179"/>
        <v>2.0138888888888873E-2</v>
      </c>
      <c r="T217" s="105">
        <f t="shared" si="181"/>
        <v>0</v>
      </c>
      <c r="U217" s="56">
        <v>15.5</v>
      </c>
      <c r="V217" s="56">
        <f>INDEX('Počty dní'!A:E,MATCH(E217,'Počty dní'!C:C,0),4)</f>
        <v>205</v>
      </c>
      <c r="W217" s="166">
        <f t="shared" si="180"/>
        <v>3177.5</v>
      </c>
      <c r="X217" s="21"/>
    </row>
    <row r="218" spans="1:48" x14ac:dyDescent="0.25">
      <c r="A218" s="140">
        <v>118</v>
      </c>
      <c r="B218" s="56">
        <v>1018</v>
      </c>
      <c r="C218" s="56" t="s">
        <v>2</v>
      </c>
      <c r="D218" s="102"/>
      <c r="E218" s="56" t="str">
        <f>CONCATENATE(C218,D218)</f>
        <v>X</v>
      </c>
      <c r="F218" s="56" t="s">
        <v>82</v>
      </c>
      <c r="G218" s="56"/>
      <c r="H218" s="56" t="str">
        <f>CONCATENATE(F218,"/",G218)</f>
        <v>přejezd/</v>
      </c>
      <c r="I218" s="56"/>
      <c r="J218" s="102" t="s">
        <v>5</v>
      </c>
      <c r="K218" s="103">
        <v>0.43611111111111112</v>
      </c>
      <c r="L218" s="104">
        <v>0.43611111111111112</v>
      </c>
      <c r="M218" s="68" t="s">
        <v>102</v>
      </c>
      <c r="N218" s="104">
        <v>0.43888888888888888</v>
      </c>
      <c r="O218" s="57" t="s">
        <v>29</v>
      </c>
      <c r="P218" s="56" t="str">
        <f t="shared" si="176"/>
        <v>OK</v>
      </c>
      <c r="Q218" s="105">
        <f t="shared" si="177"/>
        <v>2.7777777777777679E-3</v>
      </c>
      <c r="R218" s="105">
        <f t="shared" si="178"/>
        <v>0</v>
      </c>
      <c r="S218" s="105">
        <f t="shared" si="179"/>
        <v>2.7777777777777679E-3</v>
      </c>
      <c r="T218" s="105">
        <f t="shared" si="181"/>
        <v>0</v>
      </c>
      <c r="U218" s="56">
        <v>0</v>
      </c>
      <c r="V218" s="56">
        <f>INDEX('Počty dní'!A:E,MATCH(E218,'Počty dní'!C:C,0),4)</f>
        <v>205</v>
      </c>
      <c r="W218" s="166">
        <f t="shared" si="180"/>
        <v>0</v>
      </c>
      <c r="X218" s="21"/>
      <c r="AL218" s="27"/>
      <c r="AM218" s="27"/>
      <c r="AP218" s="16"/>
      <c r="AQ218" s="16"/>
      <c r="AR218" s="16"/>
      <c r="AS218" s="16"/>
      <c r="AT218" s="16"/>
      <c r="AU218" s="28"/>
      <c r="AV218" s="28"/>
    </row>
    <row r="219" spans="1:48" x14ac:dyDescent="0.25">
      <c r="A219" s="140">
        <v>118</v>
      </c>
      <c r="B219" s="56">
        <v>1018</v>
      </c>
      <c r="C219" s="56" t="s">
        <v>2</v>
      </c>
      <c r="D219" s="102"/>
      <c r="E219" s="101" t="str">
        <f t="shared" si="174"/>
        <v>X</v>
      </c>
      <c r="F219" s="56" t="s">
        <v>126</v>
      </c>
      <c r="G219" s="55">
        <v>13</v>
      </c>
      <c r="H219" s="56" t="str">
        <f t="shared" si="175"/>
        <v>XXX104/13</v>
      </c>
      <c r="I219" s="99" t="s">
        <v>5</v>
      </c>
      <c r="J219" s="102" t="s">
        <v>5</v>
      </c>
      <c r="K219" s="103">
        <v>0.47986111111111113</v>
      </c>
      <c r="L219" s="104">
        <v>0.48055555555555557</v>
      </c>
      <c r="M219" s="57" t="s">
        <v>29</v>
      </c>
      <c r="N219" s="104">
        <v>0.48888888888888887</v>
      </c>
      <c r="O219" s="57" t="s">
        <v>128</v>
      </c>
      <c r="P219" s="56" t="str">
        <f t="shared" si="176"/>
        <v>OK</v>
      </c>
      <c r="Q219" s="105">
        <f t="shared" si="177"/>
        <v>8.3333333333333037E-3</v>
      </c>
      <c r="R219" s="105">
        <f t="shared" si="178"/>
        <v>6.9444444444444198E-4</v>
      </c>
      <c r="S219" s="105">
        <f t="shared" si="179"/>
        <v>9.0277777777777457E-3</v>
      </c>
      <c r="T219" s="105">
        <f t="shared" si="181"/>
        <v>4.0972222222222243E-2</v>
      </c>
      <c r="U219" s="56">
        <v>6.1</v>
      </c>
      <c r="V219" s="56">
        <f>INDEX('Počty dní'!A:E,MATCH(E219,'Počty dní'!C:C,0),4)</f>
        <v>205</v>
      </c>
      <c r="W219" s="166">
        <f t="shared" si="180"/>
        <v>1250.5</v>
      </c>
      <c r="X219" s="21"/>
    </row>
    <row r="220" spans="1:48" x14ac:dyDescent="0.25">
      <c r="A220" s="140">
        <v>118</v>
      </c>
      <c r="B220" s="56">
        <v>1018</v>
      </c>
      <c r="C220" s="56" t="s">
        <v>2</v>
      </c>
      <c r="D220" s="102"/>
      <c r="E220" s="101" t="str">
        <f t="shared" si="174"/>
        <v>X</v>
      </c>
      <c r="F220" s="56" t="s">
        <v>126</v>
      </c>
      <c r="G220" s="64">
        <v>16</v>
      </c>
      <c r="H220" s="56" t="str">
        <f t="shared" si="175"/>
        <v>XXX104/16</v>
      </c>
      <c r="I220" s="99" t="s">
        <v>5</v>
      </c>
      <c r="J220" s="102" t="s">
        <v>5</v>
      </c>
      <c r="K220" s="103">
        <v>0.50972222222222219</v>
      </c>
      <c r="L220" s="104">
        <v>0.51041666666666663</v>
      </c>
      <c r="M220" s="57" t="s">
        <v>128</v>
      </c>
      <c r="N220" s="104">
        <v>0.51874999999999993</v>
      </c>
      <c r="O220" s="57" t="s">
        <v>29</v>
      </c>
      <c r="P220" s="56" t="str">
        <f t="shared" si="176"/>
        <v>OK</v>
      </c>
      <c r="Q220" s="105">
        <f t="shared" si="177"/>
        <v>8.3333333333333037E-3</v>
      </c>
      <c r="R220" s="105">
        <f t="shared" si="178"/>
        <v>6.9444444444444198E-4</v>
      </c>
      <c r="S220" s="105">
        <f t="shared" si="179"/>
        <v>9.0277777777777457E-3</v>
      </c>
      <c r="T220" s="105">
        <f t="shared" si="181"/>
        <v>2.0833333333333315E-2</v>
      </c>
      <c r="U220" s="56">
        <v>6.1</v>
      </c>
      <c r="V220" s="56">
        <f>INDEX('Počty dní'!A:E,MATCH(E220,'Počty dní'!C:C,0),4)</f>
        <v>205</v>
      </c>
      <c r="W220" s="166">
        <f t="shared" si="180"/>
        <v>1250.5</v>
      </c>
      <c r="X220" s="21"/>
    </row>
    <row r="221" spans="1:48" x14ac:dyDescent="0.25">
      <c r="A221" s="140">
        <v>118</v>
      </c>
      <c r="B221" s="56">
        <v>1018</v>
      </c>
      <c r="C221" s="56" t="s">
        <v>2</v>
      </c>
      <c r="D221" s="102"/>
      <c r="E221" s="56" t="str">
        <f>CONCATENATE(C221,D221)</f>
        <v>X</v>
      </c>
      <c r="F221" s="56" t="s">
        <v>82</v>
      </c>
      <c r="G221" s="56"/>
      <c r="H221" s="56" t="str">
        <f>CONCATENATE(F221,"/",G221)</f>
        <v>přejezd/</v>
      </c>
      <c r="I221" s="56"/>
      <c r="J221" s="102" t="s">
        <v>5</v>
      </c>
      <c r="K221" s="103">
        <v>0.55763888888888891</v>
      </c>
      <c r="L221" s="104">
        <v>0.55763888888888891</v>
      </c>
      <c r="M221" s="57" t="s">
        <v>29</v>
      </c>
      <c r="N221" s="104">
        <v>0.5625</v>
      </c>
      <c r="O221" s="68" t="s">
        <v>94</v>
      </c>
      <c r="P221" s="56" t="str">
        <f t="shared" si="176"/>
        <v>OK</v>
      </c>
      <c r="Q221" s="105">
        <f t="shared" si="177"/>
        <v>4.8611111111110938E-3</v>
      </c>
      <c r="R221" s="105">
        <f t="shared" si="178"/>
        <v>0</v>
      </c>
      <c r="S221" s="105">
        <f t="shared" si="179"/>
        <v>4.8611111111110938E-3</v>
      </c>
      <c r="T221" s="105">
        <f t="shared" si="181"/>
        <v>3.8888888888888973E-2</v>
      </c>
      <c r="U221" s="56">
        <v>0</v>
      </c>
      <c r="V221" s="56">
        <f>INDEX('Počty dní'!A:E,MATCH(E221,'Počty dní'!C:C,0),4)</f>
        <v>205</v>
      </c>
      <c r="W221" s="166">
        <f t="shared" si="180"/>
        <v>0</v>
      </c>
      <c r="X221" s="21"/>
      <c r="AL221" s="27"/>
      <c r="AM221" s="27"/>
      <c r="AP221" s="16"/>
      <c r="AQ221" s="16"/>
      <c r="AR221" s="16"/>
      <c r="AS221" s="16"/>
      <c r="AT221" s="16"/>
      <c r="AU221" s="28"/>
      <c r="AV221" s="28"/>
    </row>
    <row r="222" spans="1:48" x14ac:dyDescent="0.25">
      <c r="A222" s="140">
        <v>118</v>
      </c>
      <c r="B222" s="56">
        <v>1018</v>
      </c>
      <c r="C222" s="56" t="s">
        <v>2</v>
      </c>
      <c r="D222" s="128"/>
      <c r="E222" s="101" t="str">
        <f t="shared" ref="E222:E223" si="182">CONCATENATE(C222,D222)</f>
        <v>X</v>
      </c>
      <c r="F222" s="56" t="s">
        <v>150</v>
      </c>
      <c r="G222" s="64">
        <v>9</v>
      </c>
      <c r="H222" s="56" t="str">
        <f t="shared" si="175"/>
        <v>XXX113/9</v>
      </c>
      <c r="I222" s="56" t="s">
        <v>5</v>
      </c>
      <c r="J222" s="102" t="s">
        <v>5</v>
      </c>
      <c r="K222" s="103">
        <v>0.5625</v>
      </c>
      <c r="L222" s="104">
        <v>0.56458333333333333</v>
      </c>
      <c r="M222" s="68" t="s">
        <v>94</v>
      </c>
      <c r="N222" s="104">
        <v>0.58124999999999993</v>
      </c>
      <c r="O222" s="68" t="s">
        <v>83</v>
      </c>
      <c r="P222" s="56" t="str">
        <f t="shared" si="176"/>
        <v>OK</v>
      </c>
      <c r="Q222" s="105">
        <f t="shared" si="177"/>
        <v>1.6666666666666607E-2</v>
      </c>
      <c r="R222" s="105">
        <f t="shared" si="178"/>
        <v>2.0833333333333259E-3</v>
      </c>
      <c r="S222" s="105">
        <f t="shared" si="179"/>
        <v>1.8749999999999933E-2</v>
      </c>
      <c r="T222" s="105">
        <f t="shared" si="181"/>
        <v>0</v>
      </c>
      <c r="U222" s="56">
        <v>12.6</v>
      </c>
      <c r="V222" s="56">
        <f>INDEX('Počty dní'!A:E,MATCH(E222,'Počty dní'!C:C,0),4)</f>
        <v>205</v>
      </c>
      <c r="W222" s="166">
        <f t="shared" si="180"/>
        <v>2583</v>
      </c>
      <c r="X222" s="21"/>
    </row>
    <row r="223" spans="1:48" x14ac:dyDescent="0.25">
      <c r="A223" s="140">
        <v>118</v>
      </c>
      <c r="B223" s="56">
        <v>1018</v>
      </c>
      <c r="C223" s="56" t="s">
        <v>2</v>
      </c>
      <c r="D223" s="128"/>
      <c r="E223" s="101" t="str">
        <f t="shared" si="182"/>
        <v>X</v>
      </c>
      <c r="F223" s="56" t="s">
        <v>150</v>
      </c>
      <c r="G223" s="64">
        <v>12</v>
      </c>
      <c r="H223" s="56" t="str">
        <f t="shared" si="175"/>
        <v>XXX113/12</v>
      </c>
      <c r="I223" s="56" t="s">
        <v>5</v>
      </c>
      <c r="J223" s="102" t="s">
        <v>5</v>
      </c>
      <c r="K223" s="103">
        <v>0.58124999999999993</v>
      </c>
      <c r="L223" s="104">
        <v>0.58402777777777781</v>
      </c>
      <c r="M223" s="68" t="s">
        <v>83</v>
      </c>
      <c r="N223" s="104">
        <v>0.60069444444444442</v>
      </c>
      <c r="O223" s="68" t="s">
        <v>51</v>
      </c>
      <c r="P223" s="56" t="str">
        <f t="shared" si="176"/>
        <v>OK</v>
      </c>
      <c r="Q223" s="105">
        <f t="shared" si="177"/>
        <v>1.6666666666666607E-2</v>
      </c>
      <c r="R223" s="105">
        <f t="shared" si="178"/>
        <v>2.7777777777778789E-3</v>
      </c>
      <c r="S223" s="105">
        <f t="shared" si="179"/>
        <v>1.9444444444444486E-2</v>
      </c>
      <c r="T223" s="105">
        <f t="shared" si="181"/>
        <v>0</v>
      </c>
      <c r="U223" s="56">
        <v>13.4</v>
      </c>
      <c r="V223" s="56">
        <f>INDEX('Počty dní'!A:E,MATCH(E223,'Počty dní'!C:C,0),4)</f>
        <v>205</v>
      </c>
      <c r="W223" s="166">
        <f t="shared" si="180"/>
        <v>2747</v>
      </c>
      <c r="X223" s="21"/>
    </row>
    <row r="224" spans="1:48" x14ac:dyDescent="0.25">
      <c r="A224" s="140">
        <v>118</v>
      </c>
      <c r="B224" s="56">
        <v>1018</v>
      </c>
      <c r="C224" s="56" t="s">
        <v>2</v>
      </c>
      <c r="D224" s="128"/>
      <c r="E224" s="101" t="str">
        <f t="shared" ref="E224:E226" si="183">CONCATENATE(C224,D224)</f>
        <v>X</v>
      </c>
      <c r="F224" s="56" t="s">
        <v>150</v>
      </c>
      <c r="G224" s="64">
        <v>11</v>
      </c>
      <c r="H224" s="56" t="str">
        <f t="shared" ref="H224:H225" si="184">CONCATENATE(F224,"/",G224)</f>
        <v>XXX113/11</v>
      </c>
      <c r="I224" s="56" t="s">
        <v>5</v>
      </c>
      <c r="J224" s="102" t="s">
        <v>5</v>
      </c>
      <c r="K224" s="103">
        <v>0.60347222222222219</v>
      </c>
      <c r="L224" s="104">
        <v>0.60416666666666663</v>
      </c>
      <c r="M224" s="68" t="s">
        <v>51</v>
      </c>
      <c r="N224" s="104">
        <v>0.64236111111111105</v>
      </c>
      <c r="O224" s="68" t="s">
        <v>101</v>
      </c>
      <c r="P224" s="56" t="str">
        <f t="shared" si="176"/>
        <v>OK</v>
      </c>
      <c r="Q224" s="105">
        <f t="shared" si="177"/>
        <v>3.819444444444442E-2</v>
      </c>
      <c r="R224" s="105">
        <f t="shared" si="178"/>
        <v>6.9444444444444198E-4</v>
      </c>
      <c r="S224" s="105">
        <f t="shared" si="179"/>
        <v>3.8888888888888862E-2</v>
      </c>
      <c r="T224" s="105">
        <f t="shared" si="181"/>
        <v>2.7777777777777679E-3</v>
      </c>
      <c r="U224" s="56">
        <v>28.5</v>
      </c>
      <c r="V224" s="56">
        <f>INDEX('Počty dní'!A:E,MATCH(E224,'Počty dní'!C:C,0),4)</f>
        <v>205</v>
      </c>
      <c r="W224" s="166">
        <f t="shared" si="180"/>
        <v>5842.5</v>
      </c>
      <c r="X224" s="21"/>
    </row>
    <row r="225" spans="1:48" x14ac:dyDescent="0.25">
      <c r="A225" s="140">
        <v>118</v>
      </c>
      <c r="B225" s="56">
        <v>1018</v>
      </c>
      <c r="C225" s="56" t="s">
        <v>2</v>
      </c>
      <c r="D225" s="128"/>
      <c r="E225" s="101" t="str">
        <f t="shared" si="183"/>
        <v>X</v>
      </c>
      <c r="F225" s="56" t="s">
        <v>150</v>
      </c>
      <c r="G225" s="64">
        <v>14</v>
      </c>
      <c r="H225" s="56" t="str">
        <f t="shared" si="184"/>
        <v>XXX113/14</v>
      </c>
      <c r="I225" s="56" t="s">
        <v>5</v>
      </c>
      <c r="J225" s="102" t="s">
        <v>5</v>
      </c>
      <c r="K225" s="103">
        <v>0.6479166666666667</v>
      </c>
      <c r="L225" s="104">
        <v>0.65</v>
      </c>
      <c r="M225" s="68" t="s">
        <v>101</v>
      </c>
      <c r="N225" s="104">
        <v>0.68402777777777779</v>
      </c>
      <c r="O225" s="68" t="s">
        <v>102</v>
      </c>
      <c r="P225" s="56" t="str">
        <f t="shared" si="176"/>
        <v>OK</v>
      </c>
      <c r="Q225" s="105">
        <f t="shared" si="177"/>
        <v>3.4027777777777768E-2</v>
      </c>
      <c r="R225" s="105">
        <f t="shared" si="178"/>
        <v>2.0833333333333259E-3</v>
      </c>
      <c r="S225" s="105">
        <f t="shared" si="179"/>
        <v>3.6111111111111094E-2</v>
      </c>
      <c r="T225" s="105">
        <f t="shared" si="181"/>
        <v>5.5555555555556468E-3</v>
      </c>
      <c r="U225" s="56">
        <v>26.4</v>
      </c>
      <c r="V225" s="56">
        <f>INDEX('Počty dní'!A:E,MATCH(E225,'Počty dní'!C:C,0),4)</f>
        <v>205</v>
      </c>
      <c r="W225" s="166">
        <f t="shared" si="180"/>
        <v>5412</v>
      </c>
      <c r="X225" s="21"/>
    </row>
    <row r="226" spans="1:48" ht="15.75" thickBot="1" x14ac:dyDescent="0.3">
      <c r="A226" s="141">
        <v>118</v>
      </c>
      <c r="B226" s="58">
        <v>1018</v>
      </c>
      <c r="C226" s="58" t="s">
        <v>2</v>
      </c>
      <c r="D226" s="167"/>
      <c r="E226" s="168" t="str">
        <f t="shared" si="183"/>
        <v>X</v>
      </c>
      <c r="F226" s="58" t="s">
        <v>150</v>
      </c>
      <c r="G226" s="187">
        <v>15</v>
      </c>
      <c r="H226" s="58" t="str">
        <f>CONCATENATE(F226,"/",G226)</f>
        <v>XXX113/15</v>
      </c>
      <c r="I226" s="58" t="s">
        <v>5</v>
      </c>
      <c r="J226" s="106" t="s">
        <v>5</v>
      </c>
      <c r="K226" s="107">
        <v>0.73055555555555562</v>
      </c>
      <c r="L226" s="108">
        <v>0.73263888888888884</v>
      </c>
      <c r="M226" s="60" t="s">
        <v>102</v>
      </c>
      <c r="N226" s="108">
        <v>0.75208333333333333</v>
      </c>
      <c r="O226" s="60" t="s">
        <v>53</v>
      </c>
      <c r="P226" s="232"/>
      <c r="Q226" s="170">
        <f t="shared" si="177"/>
        <v>1.9444444444444486E-2</v>
      </c>
      <c r="R226" s="170">
        <f t="shared" si="178"/>
        <v>2.0833333333332149E-3</v>
      </c>
      <c r="S226" s="170">
        <f t="shared" si="179"/>
        <v>2.1527777777777701E-2</v>
      </c>
      <c r="T226" s="170">
        <f t="shared" si="181"/>
        <v>4.6527777777777835E-2</v>
      </c>
      <c r="U226" s="58">
        <v>15.5</v>
      </c>
      <c r="V226" s="58">
        <f>INDEX('Počty dní'!A:E,MATCH(E226,'Počty dní'!C:C,0),4)</f>
        <v>205</v>
      </c>
      <c r="W226" s="171">
        <f t="shared" si="180"/>
        <v>3177.5</v>
      </c>
      <c r="X226" s="21"/>
    </row>
    <row r="227" spans="1:48" ht="15.75" thickBot="1" x14ac:dyDescent="0.3">
      <c r="A227" s="172" t="str">
        <f ca="1">CONCATENATE(INDIRECT("R[-3]C[0]",FALSE),"celkem")</f>
        <v>118celkem</v>
      </c>
      <c r="B227" s="173"/>
      <c r="C227" s="173" t="str">
        <f ca="1">INDIRECT("R[-1]C[12]",FALSE)</f>
        <v>Osová Bítýška</v>
      </c>
      <c r="D227" s="174"/>
      <c r="E227" s="173"/>
      <c r="F227" s="175"/>
      <c r="G227" s="173"/>
      <c r="H227" s="176"/>
      <c r="I227" s="177"/>
      <c r="J227" s="178" t="str">
        <f ca="1">INDIRECT("R[-3]C[0]",FALSE)</f>
        <v>S</v>
      </c>
      <c r="K227" s="179"/>
      <c r="L227" s="180"/>
      <c r="M227" s="181"/>
      <c r="N227" s="180"/>
      <c r="O227" s="182"/>
      <c r="P227" s="173"/>
      <c r="Q227" s="183">
        <f>SUM(Q212:Q226)</f>
        <v>0.28402777777777755</v>
      </c>
      <c r="R227" s="183">
        <f>SUM(R212:R226)</f>
        <v>1.6666666666666663E-2</v>
      </c>
      <c r="S227" s="183">
        <f>SUM(S212:S226)</f>
        <v>0.30069444444444415</v>
      </c>
      <c r="T227" s="183">
        <f>SUM(T212:T226)</f>
        <v>0.24930555555555572</v>
      </c>
      <c r="U227" s="184">
        <f>SUM(U212:U226)</f>
        <v>213.4</v>
      </c>
      <c r="V227" s="185"/>
      <c r="W227" s="186">
        <f>SUM(W212:W226)</f>
        <v>43747</v>
      </c>
      <c r="X227" s="21"/>
    </row>
    <row r="228" spans="1:48" x14ac:dyDescent="0.25">
      <c r="D228" s="133"/>
      <c r="E228" s="116"/>
      <c r="G228" s="67"/>
      <c r="K228" s="117"/>
      <c r="L228" s="118"/>
      <c r="M228" s="70"/>
      <c r="N228" s="118"/>
      <c r="O228" s="70"/>
      <c r="X228" s="21"/>
    </row>
    <row r="229" spans="1:48" ht="15.75" thickBot="1" x14ac:dyDescent="0.3">
      <c r="E229" s="116"/>
      <c r="G229" s="67"/>
      <c r="K229" s="117"/>
      <c r="L229" s="118"/>
      <c r="M229" s="63"/>
      <c r="N229" s="118"/>
      <c r="O229" s="63"/>
      <c r="X229" s="21"/>
    </row>
    <row r="230" spans="1:48" x14ac:dyDescent="0.25">
      <c r="A230" s="138">
        <v>119</v>
      </c>
      <c r="B230" s="53">
        <v>1019</v>
      </c>
      <c r="C230" s="53" t="s">
        <v>2</v>
      </c>
      <c r="D230" s="96"/>
      <c r="E230" s="160" t="str">
        <f t="shared" ref="E230" si="185">CONCATENATE(C230,D230)</f>
        <v>X</v>
      </c>
      <c r="F230" s="53" t="s">
        <v>147</v>
      </c>
      <c r="G230" s="97">
        <v>2</v>
      </c>
      <c r="H230" s="53" t="str">
        <f t="shared" ref="H230" si="186">CONCATENATE(F230,"/",G230)</f>
        <v>XXX106/2</v>
      </c>
      <c r="I230" s="95" t="s">
        <v>5</v>
      </c>
      <c r="J230" s="96" t="s">
        <v>6</v>
      </c>
      <c r="K230" s="162">
        <v>0.20625000000000002</v>
      </c>
      <c r="L230" s="163">
        <v>0.20833333333333334</v>
      </c>
      <c r="M230" s="164" t="s">
        <v>95</v>
      </c>
      <c r="N230" s="163">
        <v>0.22569444444444445</v>
      </c>
      <c r="O230" s="164" t="s">
        <v>102</v>
      </c>
      <c r="P230" s="53" t="str">
        <f t="shared" ref="P230:P244" si="187">IF(M231=O230,"OK","POZOR")</f>
        <v>OK</v>
      </c>
      <c r="Q230" s="165">
        <f t="shared" ref="Q230:Q245" si="188">IF(ISNUMBER(G230),N230-L230,IF(F230="přejezd",N230-L230,0))</f>
        <v>1.7361111111111105E-2</v>
      </c>
      <c r="R230" s="165">
        <f t="shared" ref="R230:R245" si="189">IF(ISNUMBER(G230),L230-K230,0)</f>
        <v>2.0833333333333259E-3</v>
      </c>
      <c r="S230" s="165">
        <f t="shared" ref="S230:S245" si="190">Q230+R230</f>
        <v>1.9444444444444431E-2</v>
      </c>
      <c r="T230" s="165"/>
      <c r="U230" s="53">
        <v>12.9</v>
      </c>
      <c r="V230" s="53">
        <f>INDEX('Počty dní'!A:E,MATCH(E230,'Počty dní'!C:C,0),4)</f>
        <v>205</v>
      </c>
      <c r="W230" s="98">
        <f t="shared" ref="W230:W245" si="191">V230*U230</f>
        <v>2644.5</v>
      </c>
      <c r="X230" s="21"/>
    </row>
    <row r="231" spans="1:48" x14ac:dyDescent="0.25">
      <c r="A231" s="140">
        <v>119</v>
      </c>
      <c r="B231" s="56">
        <v>1019</v>
      </c>
      <c r="C231" s="56" t="s">
        <v>2</v>
      </c>
      <c r="D231" s="102">
        <v>25</v>
      </c>
      <c r="E231" s="101" t="str">
        <f t="shared" ref="E231:E236" si="192">CONCATENATE(C231,D231)</f>
        <v>X25</v>
      </c>
      <c r="F231" s="56" t="s">
        <v>147</v>
      </c>
      <c r="G231" s="64">
        <v>1</v>
      </c>
      <c r="H231" s="56" t="str">
        <f t="shared" ref="H231:H236" si="193">CONCATENATE(F231,"/",G231)</f>
        <v>XXX106/1</v>
      </c>
      <c r="I231" s="99" t="s">
        <v>5</v>
      </c>
      <c r="J231" s="100" t="s">
        <v>6</v>
      </c>
      <c r="K231" s="103">
        <v>0.23055555555555554</v>
      </c>
      <c r="L231" s="104">
        <v>0.23263888888888887</v>
      </c>
      <c r="M231" s="57" t="s">
        <v>102</v>
      </c>
      <c r="N231" s="104">
        <v>0.24861111111111112</v>
      </c>
      <c r="O231" s="57" t="s">
        <v>95</v>
      </c>
      <c r="P231" s="56" t="str">
        <f t="shared" si="187"/>
        <v>OK</v>
      </c>
      <c r="Q231" s="105">
        <f t="shared" si="188"/>
        <v>1.5972222222222249E-2</v>
      </c>
      <c r="R231" s="105">
        <f t="shared" si="189"/>
        <v>2.0833333333333259E-3</v>
      </c>
      <c r="S231" s="105">
        <f t="shared" si="190"/>
        <v>1.8055555555555575E-2</v>
      </c>
      <c r="T231" s="105">
        <f t="shared" ref="T231:T245" si="194">K231-N230</f>
        <v>4.8611111111110938E-3</v>
      </c>
      <c r="U231" s="56">
        <v>11.5</v>
      </c>
      <c r="V231" s="56">
        <f>INDEX('Počty dní'!A:E,MATCH(E231,'Počty dní'!C:C,0),4)</f>
        <v>205</v>
      </c>
      <c r="W231" s="166">
        <f t="shared" ref="W231:W235" si="195">V231*U231</f>
        <v>2357.5</v>
      </c>
      <c r="X231" s="21"/>
    </row>
    <row r="232" spans="1:48" x14ac:dyDescent="0.25">
      <c r="A232" s="140">
        <v>119</v>
      </c>
      <c r="B232" s="56">
        <v>1019</v>
      </c>
      <c r="C232" s="56" t="s">
        <v>2</v>
      </c>
      <c r="D232" s="102">
        <v>25</v>
      </c>
      <c r="E232" s="101" t="str">
        <f t="shared" si="192"/>
        <v>X25</v>
      </c>
      <c r="F232" s="56" t="s">
        <v>147</v>
      </c>
      <c r="G232" s="71">
        <v>4</v>
      </c>
      <c r="H232" s="56" t="str">
        <f t="shared" si="193"/>
        <v>XXX106/4</v>
      </c>
      <c r="I232" s="99" t="s">
        <v>5</v>
      </c>
      <c r="J232" s="100" t="s">
        <v>6</v>
      </c>
      <c r="K232" s="103">
        <v>0.24861111111111112</v>
      </c>
      <c r="L232" s="104">
        <v>0.25</v>
      </c>
      <c r="M232" s="57" t="s">
        <v>95</v>
      </c>
      <c r="N232" s="104">
        <v>0.2673611111111111</v>
      </c>
      <c r="O232" s="57" t="s">
        <v>102</v>
      </c>
      <c r="P232" s="56" t="str">
        <f t="shared" si="187"/>
        <v>OK</v>
      </c>
      <c r="Q232" s="105">
        <f t="shared" si="188"/>
        <v>1.7361111111111105E-2</v>
      </c>
      <c r="R232" s="105">
        <f t="shared" si="189"/>
        <v>1.388888888888884E-3</v>
      </c>
      <c r="S232" s="105">
        <f t="shared" si="190"/>
        <v>1.8749999999999989E-2</v>
      </c>
      <c r="T232" s="105">
        <f t="shared" si="194"/>
        <v>0</v>
      </c>
      <c r="U232" s="56">
        <v>12.9</v>
      </c>
      <c r="V232" s="56">
        <f>INDEX('Počty dní'!A:E,MATCH(E232,'Počty dní'!C:C,0),4)</f>
        <v>205</v>
      </c>
      <c r="W232" s="166">
        <f t="shared" si="195"/>
        <v>2644.5</v>
      </c>
      <c r="X232" s="21"/>
    </row>
    <row r="233" spans="1:48" x14ac:dyDescent="0.25">
      <c r="A233" s="140">
        <v>119</v>
      </c>
      <c r="B233" s="56">
        <v>1019</v>
      </c>
      <c r="C233" s="56" t="s">
        <v>2</v>
      </c>
      <c r="D233" s="102">
        <v>25</v>
      </c>
      <c r="E233" s="56" t="str">
        <f t="shared" si="192"/>
        <v>X25</v>
      </c>
      <c r="F233" s="56" t="s">
        <v>82</v>
      </c>
      <c r="G233" s="56"/>
      <c r="H233" s="56" t="str">
        <f t="shared" si="193"/>
        <v>přejezd/</v>
      </c>
      <c r="I233" s="56"/>
      <c r="J233" s="102" t="s">
        <v>6</v>
      </c>
      <c r="K233" s="103">
        <v>0.26874999999999999</v>
      </c>
      <c r="L233" s="104">
        <v>0.26874999999999999</v>
      </c>
      <c r="M233" s="57" t="s">
        <v>102</v>
      </c>
      <c r="N233" s="104">
        <v>0.26944444444444443</v>
      </c>
      <c r="O233" s="57" t="s">
        <v>29</v>
      </c>
      <c r="P233" s="56" t="str">
        <f t="shared" si="187"/>
        <v>OK</v>
      </c>
      <c r="Q233" s="105">
        <f t="shared" si="188"/>
        <v>6.9444444444444198E-4</v>
      </c>
      <c r="R233" s="105">
        <f t="shared" si="189"/>
        <v>0</v>
      </c>
      <c r="S233" s="105">
        <f t="shared" si="190"/>
        <v>6.9444444444444198E-4</v>
      </c>
      <c r="T233" s="105">
        <f t="shared" si="194"/>
        <v>1.388888888888884E-3</v>
      </c>
      <c r="U233" s="56">
        <v>0</v>
      </c>
      <c r="V233" s="56">
        <f>INDEX('Počty dní'!A:E,MATCH(E233,'Počty dní'!C:C,0),4)</f>
        <v>205</v>
      </c>
      <c r="W233" s="166">
        <f t="shared" si="195"/>
        <v>0</v>
      </c>
      <c r="X233" s="21"/>
      <c r="AL233" s="27"/>
      <c r="AM233" s="27"/>
      <c r="AP233" s="16"/>
      <c r="AQ233" s="16"/>
      <c r="AR233" s="16"/>
      <c r="AS233" s="16"/>
      <c r="AT233" s="16"/>
      <c r="AU233" s="28"/>
      <c r="AV233" s="28"/>
    </row>
    <row r="234" spans="1:48" x14ac:dyDescent="0.25">
      <c r="A234" s="140">
        <v>119</v>
      </c>
      <c r="B234" s="56">
        <v>1019</v>
      </c>
      <c r="C234" s="56" t="s">
        <v>2</v>
      </c>
      <c r="D234" s="102">
        <v>25</v>
      </c>
      <c r="E234" s="101" t="str">
        <f t="shared" si="192"/>
        <v>X25</v>
      </c>
      <c r="F234" s="56" t="s">
        <v>137</v>
      </c>
      <c r="G234" s="64">
        <v>9</v>
      </c>
      <c r="H234" s="56" t="str">
        <f t="shared" si="193"/>
        <v>XXX460/9</v>
      </c>
      <c r="I234" s="99" t="s">
        <v>6</v>
      </c>
      <c r="J234" s="100" t="s">
        <v>6</v>
      </c>
      <c r="K234" s="103">
        <v>0.28888888888888892</v>
      </c>
      <c r="L234" s="104">
        <v>0.29166666666666669</v>
      </c>
      <c r="M234" s="57" t="s">
        <v>29</v>
      </c>
      <c r="N234" s="104">
        <v>0.31388888888888888</v>
      </c>
      <c r="O234" s="57" t="s">
        <v>41</v>
      </c>
      <c r="P234" s="56" t="str">
        <f t="shared" si="187"/>
        <v>OK</v>
      </c>
      <c r="Q234" s="105">
        <f t="shared" si="188"/>
        <v>2.2222222222222199E-2</v>
      </c>
      <c r="R234" s="105">
        <f t="shared" si="189"/>
        <v>2.7777777777777679E-3</v>
      </c>
      <c r="S234" s="105">
        <f t="shared" si="190"/>
        <v>2.4999999999999967E-2</v>
      </c>
      <c r="T234" s="105">
        <f t="shared" si="194"/>
        <v>1.9444444444444486E-2</v>
      </c>
      <c r="U234" s="56">
        <v>23.7</v>
      </c>
      <c r="V234" s="56">
        <f>INDEX('Počty dní'!A:E,MATCH(E234,'Počty dní'!C:C,0),4)</f>
        <v>205</v>
      </c>
      <c r="W234" s="166">
        <f t="shared" si="195"/>
        <v>4858.5</v>
      </c>
      <c r="X234" s="21"/>
    </row>
    <row r="235" spans="1:48" x14ac:dyDescent="0.25">
      <c r="A235" s="140">
        <v>119</v>
      </c>
      <c r="B235" s="56">
        <v>1019</v>
      </c>
      <c r="C235" s="56" t="s">
        <v>2</v>
      </c>
      <c r="D235" s="102">
        <v>25</v>
      </c>
      <c r="E235" s="101" t="str">
        <f t="shared" si="192"/>
        <v>X25</v>
      </c>
      <c r="F235" s="56" t="s">
        <v>137</v>
      </c>
      <c r="G235" s="64">
        <v>12</v>
      </c>
      <c r="H235" s="56" t="str">
        <f t="shared" si="193"/>
        <v>XXX460/12</v>
      </c>
      <c r="I235" s="99" t="s">
        <v>5</v>
      </c>
      <c r="J235" s="100" t="s">
        <v>6</v>
      </c>
      <c r="K235" s="103">
        <v>0.35625000000000001</v>
      </c>
      <c r="L235" s="104">
        <v>0.35972222222222222</v>
      </c>
      <c r="M235" s="57" t="s">
        <v>41</v>
      </c>
      <c r="N235" s="104">
        <v>0.38819444444444445</v>
      </c>
      <c r="O235" s="57" t="s">
        <v>29</v>
      </c>
      <c r="P235" s="56" t="str">
        <f t="shared" si="187"/>
        <v>OK</v>
      </c>
      <c r="Q235" s="105">
        <f t="shared" si="188"/>
        <v>2.8472222222222232E-2</v>
      </c>
      <c r="R235" s="105">
        <f t="shared" si="189"/>
        <v>3.4722222222222099E-3</v>
      </c>
      <c r="S235" s="105">
        <f t="shared" si="190"/>
        <v>3.1944444444444442E-2</v>
      </c>
      <c r="T235" s="105">
        <f t="shared" si="194"/>
        <v>4.2361111111111127E-2</v>
      </c>
      <c r="U235" s="56">
        <v>24.2</v>
      </c>
      <c r="V235" s="56">
        <f>INDEX('Počty dní'!A:E,MATCH(E235,'Počty dní'!C:C,0),4)</f>
        <v>205</v>
      </c>
      <c r="W235" s="166">
        <f t="shared" si="195"/>
        <v>4961</v>
      </c>
      <c r="X235" s="21"/>
    </row>
    <row r="236" spans="1:48" x14ac:dyDescent="0.25">
      <c r="A236" s="140">
        <v>119</v>
      </c>
      <c r="B236" s="56">
        <v>1019</v>
      </c>
      <c r="C236" s="56" t="s">
        <v>2</v>
      </c>
      <c r="D236" s="102"/>
      <c r="E236" s="101" t="str">
        <f t="shared" si="192"/>
        <v>X</v>
      </c>
      <c r="F236" s="56" t="s">
        <v>158</v>
      </c>
      <c r="G236" s="71">
        <v>9</v>
      </c>
      <c r="H236" s="56" t="str">
        <f t="shared" si="193"/>
        <v>XXX108/9</v>
      </c>
      <c r="I236" s="99" t="s">
        <v>5</v>
      </c>
      <c r="J236" s="100" t="s">
        <v>6</v>
      </c>
      <c r="K236" s="103">
        <v>0.54861111111111105</v>
      </c>
      <c r="L236" s="104">
        <v>0.55069444444444449</v>
      </c>
      <c r="M236" s="57" t="s">
        <v>29</v>
      </c>
      <c r="N236" s="104">
        <v>0.56944444444444442</v>
      </c>
      <c r="O236" s="57" t="s">
        <v>29</v>
      </c>
      <c r="P236" s="56" t="str">
        <f t="shared" si="187"/>
        <v>OK</v>
      </c>
      <c r="Q236" s="105">
        <f t="shared" si="188"/>
        <v>1.8749999999999933E-2</v>
      </c>
      <c r="R236" s="105">
        <f t="shared" si="189"/>
        <v>2.083333333333437E-3</v>
      </c>
      <c r="S236" s="105">
        <f t="shared" si="190"/>
        <v>2.083333333333337E-2</v>
      </c>
      <c r="T236" s="105">
        <f t="shared" si="194"/>
        <v>0.1604166666666666</v>
      </c>
      <c r="U236" s="56">
        <v>17.100000000000001</v>
      </c>
      <c r="V236" s="56">
        <f>INDEX('Počty dní'!A:E,MATCH(E236,'Počty dní'!C:C,0),4)</f>
        <v>205</v>
      </c>
      <c r="W236" s="166">
        <f>V236*U236</f>
        <v>3505.5000000000005</v>
      </c>
      <c r="X236" s="21"/>
    </row>
    <row r="237" spans="1:48" x14ac:dyDescent="0.25">
      <c r="A237" s="140">
        <v>119</v>
      </c>
      <c r="B237" s="56">
        <v>1019</v>
      </c>
      <c r="C237" s="56" t="s">
        <v>2</v>
      </c>
      <c r="D237" s="102"/>
      <c r="E237" s="101" t="str">
        <f t="shared" ref="E237" si="196">CONCATENATE(C237,D237)</f>
        <v>X</v>
      </c>
      <c r="F237" s="56" t="s">
        <v>158</v>
      </c>
      <c r="G237" s="71">
        <v>4</v>
      </c>
      <c r="H237" s="56" t="str">
        <f t="shared" ref="H237" si="197">CONCATENATE(F237,"/",G237)</f>
        <v>XXX108/4</v>
      </c>
      <c r="I237" s="99" t="s">
        <v>5</v>
      </c>
      <c r="J237" s="100" t="s">
        <v>6</v>
      </c>
      <c r="K237" s="103">
        <v>0.59027777777777779</v>
      </c>
      <c r="L237" s="104">
        <v>0.59236111111111112</v>
      </c>
      <c r="M237" s="57" t="s">
        <v>29</v>
      </c>
      <c r="N237" s="104">
        <v>0.61944444444444446</v>
      </c>
      <c r="O237" s="57" t="s">
        <v>29</v>
      </c>
      <c r="P237" s="56" t="str">
        <f t="shared" si="187"/>
        <v>OK</v>
      </c>
      <c r="Q237" s="105">
        <f t="shared" si="188"/>
        <v>2.7083333333333348E-2</v>
      </c>
      <c r="R237" s="105">
        <f t="shared" si="189"/>
        <v>2.0833333333333259E-3</v>
      </c>
      <c r="S237" s="105">
        <f t="shared" si="190"/>
        <v>2.9166666666666674E-2</v>
      </c>
      <c r="T237" s="105">
        <f t="shared" si="194"/>
        <v>2.083333333333337E-2</v>
      </c>
      <c r="U237" s="56">
        <v>22.6</v>
      </c>
      <c r="V237" s="56">
        <f>INDEX('Počty dní'!A:E,MATCH(E237,'Počty dní'!C:C,0),4)</f>
        <v>205</v>
      </c>
      <c r="W237" s="166">
        <f t="shared" ref="W237" si="198">V237*U237</f>
        <v>4633</v>
      </c>
      <c r="X237" s="21"/>
    </row>
    <row r="238" spans="1:48" x14ac:dyDescent="0.25">
      <c r="A238" s="140">
        <v>119</v>
      </c>
      <c r="B238" s="56">
        <v>1019</v>
      </c>
      <c r="C238" s="56" t="s">
        <v>2</v>
      </c>
      <c r="D238" s="102"/>
      <c r="E238" s="101" t="str">
        <f>CONCATENATE(C238,D238)</f>
        <v>X</v>
      </c>
      <c r="F238" s="56" t="s">
        <v>158</v>
      </c>
      <c r="G238" s="71">
        <v>11</v>
      </c>
      <c r="H238" s="56" t="str">
        <f>CONCATENATE(F238,"/",G238)</f>
        <v>XXX108/11</v>
      </c>
      <c r="I238" s="99" t="s">
        <v>5</v>
      </c>
      <c r="J238" s="100" t="s">
        <v>6</v>
      </c>
      <c r="K238" s="103">
        <v>0.63194444444444442</v>
      </c>
      <c r="L238" s="104">
        <v>0.63402777777777775</v>
      </c>
      <c r="M238" s="57" t="s">
        <v>29</v>
      </c>
      <c r="N238" s="104">
        <v>0.65277777777777779</v>
      </c>
      <c r="O238" s="57" t="s">
        <v>29</v>
      </c>
      <c r="P238" s="56" t="str">
        <f t="shared" si="187"/>
        <v>OK</v>
      </c>
      <c r="Q238" s="105">
        <f t="shared" si="188"/>
        <v>1.8750000000000044E-2</v>
      </c>
      <c r="R238" s="105">
        <f t="shared" si="189"/>
        <v>2.0833333333333259E-3</v>
      </c>
      <c r="S238" s="105">
        <f t="shared" si="190"/>
        <v>2.083333333333337E-2</v>
      </c>
      <c r="T238" s="105">
        <f t="shared" si="194"/>
        <v>1.2499999999999956E-2</v>
      </c>
      <c r="U238" s="56">
        <v>17.100000000000001</v>
      </c>
      <c r="V238" s="56">
        <f>INDEX('Počty dní'!A:E,MATCH(E238,'Počty dní'!C:C,0),4)</f>
        <v>205</v>
      </c>
      <c r="W238" s="166">
        <f>V238*U238</f>
        <v>3505.5000000000005</v>
      </c>
      <c r="X238" s="21"/>
    </row>
    <row r="239" spans="1:48" x14ac:dyDescent="0.25">
      <c r="A239" s="140">
        <v>119</v>
      </c>
      <c r="B239" s="56">
        <v>1019</v>
      </c>
      <c r="C239" s="56" t="s">
        <v>2</v>
      </c>
      <c r="D239" s="102"/>
      <c r="E239" s="101" t="str">
        <f>CONCATENATE(C239,D239)</f>
        <v>X</v>
      </c>
      <c r="F239" s="56" t="s">
        <v>124</v>
      </c>
      <c r="G239" s="71">
        <v>21</v>
      </c>
      <c r="H239" s="56" t="str">
        <f>CONCATENATE(F239,"/",G239)</f>
        <v>XXX102/21</v>
      </c>
      <c r="I239" s="99" t="s">
        <v>5</v>
      </c>
      <c r="J239" s="100" t="s">
        <v>6</v>
      </c>
      <c r="K239" s="103">
        <v>0.66527777777777775</v>
      </c>
      <c r="L239" s="104">
        <v>0.66666666666666663</v>
      </c>
      <c r="M239" s="57" t="s">
        <v>29</v>
      </c>
      <c r="N239" s="104">
        <v>0.68194444444444446</v>
      </c>
      <c r="O239" s="57" t="s">
        <v>99</v>
      </c>
      <c r="P239" s="56" t="str">
        <f t="shared" si="187"/>
        <v>OK</v>
      </c>
      <c r="Q239" s="105">
        <f t="shared" si="188"/>
        <v>1.5277777777777835E-2</v>
      </c>
      <c r="R239" s="105">
        <f t="shared" si="189"/>
        <v>1.388888888888884E-3</v>
      </c>
      <c r="S239" s="105">
        <f t="shared" si="190"/>
        <v>1.6666666666666718E-2</v>
      </c>
      <c r="T239" s="105">
        <f t="shared" si="194"/>
        <v>1.2499999999999956E-2</v>
      </c>
      <c r="U239" s="56">
        <v>13</v>
      </c>
      <c r="V239" s="56">
        <f>INDEX('Počty dní'!A:E,MATCH(E239,'Počty dní'!C:C,0),4)</f>
        <v>205</v>
      </c>
      <c r="W239" s="166">
        <f>V239*U239</f>
        <v>2665</v>
      </c>
      <c r="X239" s="21"/>
    </row>
    <row r="240" spans="1:48" x14ac:dyDescent="0.25">
      <c r="A240" s="140">
        <v>119</v>
      </c>
      <c r="B240" s="56">
        <v>1019</v>
      </c>
      <c r="C240" s="56" t="s">
        <v>2</v>
      </c>
      <c r="D240" s="102"/>
      <c r="E240" s="101" t="str">
        <f>CONCATENATE(C240,D240)</f>
        <v>X</v>
      </c>
      <c r="F240" s="56" t="s">
        <v>124</v>
      </c>
      <c r="G240" s="73">
        <v>22</v>
      </c>
      <c r="H240" s="56" t="str">
        <f>CONCATENATE(F240,"/",G240)</f>
        <v>XXX102/22</v>
      </c>
      <c r="I240" s="99" t="s">
        <v>5</v>
      </c>
      <c r="J240" s="100" t="s">
        <v>6</v>
      </c>
      <c r="K240" s="123">
        <v>0.68194444444444446</v>
      </c>
      <c r="L240" s="124">
        <v>0.68402777777777779</v>
      </c>
      <c r="M240" s="57" t="s">
        <v>99</v>
      </c>
      <c r="N240" s="124">
        <v>0.68958333333333333</v>
      </c>
      <c r="O240" s="57" t="s">
        <v>29</v>
      </c>
      <c r="P240" s="56" t="str">
        <f t="shared" si="187"/>
        <v>OK</v>
      </c>
      <c r="Q240" s="105">
        <f t="shared" si="188"/>
        <v>5.5555555555555358E-3</v>
      </c>
      <c r="R240" s="105">
        <f t="shared" si="189"/>
        <v>2.0833333333333259E-3</v>
      </c>
      <c r="S240" s="105">
        <f t="shared" si="190"/>
        <v>7.6388888888888618E-3</v>
      </c>
      <c r="T240" s="105">
        <f t="shared" si="194"/>
        <v>0</v>
      </c>
      <c r="U240" s="56">
        <v>6.1</v>
      </c>
      <c r="V240" s="56">
        <f>INDEX('Počty dní'!A:E,MATCH(E240,'Počty dní'!C:C,0),4)</f>
        <v>205</v>
      </c>
      <c r="W240" s="166">
        <f>V240*U240</f>
        <v>1250.5</v>
      </c>
      <c r="X240" s="21"/>
    </row>
    <row r="241" spans="1:48" x14ac:dyDescent="0.25">
      <c r="A241" s="140">
        <v>119</v>
      </c>
      <c r="B241" s="56">
        <v>1019</v>
      </c>
      <c r="C241" s="56" t="s">
        <v>2</v>
      </c>
      <c r="D241" s="102"/>
      <c r="E241" s="56" t="str">
        <f>CONCATENATE(C241,D241)</f>
        <v>X</v>
      </c>
      <c r="F241" s="56" t="s">
        <v>82</v>
      </c>
      <c r="G241" s="56"/>
      <c r="H241" s="56" t="str">
        <f>CONCATENATE(F241,"/",G241)</f>
        <v>přejezd/</v>
      </c>
      <c r="I241" s="56"/>
      <c r="J241" s="100" t="s">
        <v>6</v>
      </c>
      <c r="K241" s="103">
        <v>0.68958333333333333</v>
      </c>
      <c r="L241" s="104">
        <v>0.68958333333333333</v>
      </c>
      <c r="M241" s="57" t="s">
        <v>29</v>
      </c>
      <c r="N241" s="104">
        <v>0.69027777777777777</v>
      </c>
      <c r="O241" s="57" t="s">
        <v>42</v>
      </c>
      <c r="P241" s="56" t="str">
        <f t="shared" si="187"/>
        <v>OK</v>
      </c>
      <c r="Q241" s="105">
        <f t="shared" si="188"/>
        <v>6.9444444444444198E-4</v>
      </c>
      <c r="R241" s="105">
        <f t="shared" si="189"/>
        <v>0</v>
      </c>
      <c r="S241" s="105">
        <f t="shared" si="190"/>
        <v>6.9444444444444198E-4</v>
      </c>
      <c r="T241" s="105">
        <f t="shared" si="194"/>
        <v>0</v>
      </c>
      <c r="U241" s="56">
        <v>0</v>
      </c>
      <c r="V241" s="56">
        <f>INDEX('Počty dní'!A:E,MATCH(E241,'Počty dní'!C:C,0),4)</f>
        <v>205</v>
      </c>
      <c r="W241" s="166">
        <f t="shared" si="191"/>
        <v>0</v>
      </c>
      <c r="X241" s="21"/>
      <c r="AL241" s="27"/>
      <c r="AM241" s="27"/>
      <c r="AP241" s="16"/>
      <c r="AQ241" s="16"/>
      <c r="AR241" s="16"/>
      <c r="AS241" s="16"/>
      <c r="AT241" s="16"/>
      <c r="AU241" s="28"/>
      <c r="AV241" s="28"/>
    </row>
    <row r="242" spans="1:48" x14ac:dyDescent="0.25">
      <c r="A242" s="140">
        <v>119</v>
      </c>
      <c r="B242" s="56">
        <v>1019</v>
      </c>
      <c r="C242" s="56" t="s">
        <v>2</v>
      </c>
      <c r="D242" s="102"/>
      <c r="E242" s="101" t="str">
        <f t="shared" ref="E242:E243" si="199">CONCATENATE(C242,D242)</f>
        <v>X</v>
      </c>
      <c r="F242" s="56" t="s">
        <v>137</v>
      </c>
      <c r="G242" s="64">
        <v>27</v>
      </c>
      <c r="H242" s="56" t="str">
        <f t="shared" ref="H242:H243" si="200">CONCATENATE(F242,"/",G242)</f>
        <v>XXX460/27</v>
      </c>
      <c r="I242" s="99" t="s">
        <v>5</v>
      </c>
      <c r="J242" s="100" t="s">
        <v>6</v>
      </c>
      <c r="K242" s="103">
        <v>0.69027777777777777</v>
      </c>
      <c r="L242" s="104">
        <v>0.69097222222222221</v>
      </c>
      <c r="M242" s="57" t="s">
        <v>42</v>
      </c>
      <c r="N242" s="104">
        <v>0.72083333333333333</v>
      </c>
      <c r="O242" s="57" t="s">
        <v>41</v>
      </c>
      <c r="P242" s="56" t="str">
        <f t="shared" si="187"/>
        <v>OK</v>
      </c>
      <c r="Q242" s="105">
        <f t="shared" si="188"/>
        <v>2.9861111111111116E-2</v>
      </c>
      <c r="R242" s="105">
        <f t="shared" si="189"/>
        <v>6.9444444444444198E-4</v>
      </c>
      <c r="S242" s="105">
        <f t="shared" si="190"/>
        <v>3.0555555555555558E-2</v>
      </c>
      <c r="T242" s="105">
        <f t="shared" si="194"/>
        <v>0</v>
      </c>
      <c r="U242" s="56">
        <v>24.5</v>
      </c>
      <c r="V242" s="56">
        <f>INDEX('Počty dní'!A:E,MATCH(E242,'Počty dní'!C:C,0),4)</f>
        <v>205</v>
      </c>
      <c r="W242" s="166">
        <f t="shared" si="191"/>
        <v>5022.5</v>
      </c>
      <c r="X242" s="21"/>
    </row>
    <row r="243" spans="1:48" x14ac:dyDescent="0.25">
      <c r="A243" s="140">
        <v>119</v>
      </c>
      <c r="B243" s="56">
        <v>1019</v>
      </c>
      <c r="C243" s="56" t="s">
        <v>2</v>
      </c>
      <c r="D243" s="102"/>
      <c r="E243" s="101" t="str">
        <f t="shared" si="199"/>
        <v>X</v>
      </c>
      <c r="F243" s="56" t="s">
        <v>137</v>
      </c>
      <c r="G243" s="71">
        <v>30</v>
      </c>
      <c r="H243" s="56" t="str">
        <f t="shared" si="200"/>
        <v>XXX460/30</v>
      </c>
      <c r="I243" s="99" t="s">
        <v>5</v>
      </c>
      <c r="J243" s="100" t="s">
        <v>6</v>
      </c>
      <c r="K243" s="103">
        <v>0.73125000000000007</v>
      </c>
      <c r="L243" s="104">
        <v>0.73472222222222217</v>
      </c>
      <c r="M243" s="57" t="s">
        <v>41</v>
      </c>
      <c r="N243" s="104">
        <v>0.76527777777777783</v>
      </c>
      <c r="O243" s="57" t="s">
        <v>42</v>
      </c>
      <c r="P243" s="56" t="str">
        <f t="shared" si="187"/>
        <v>OK</v>
      </c>
      <c r="Q243" s="105">
        <f t="shared" si="188"/>
        <v>3.0555555555555669E-2</v>
      </c>
      <c r="R243" s="105">
        <f t="shared" si="189"/>
        <v>3.4722222222220989E-3</v>
      </c>
      <c r="S243" s="105">
        <f t="shared" si="190"/>
        <v>3.4027777777777768E-2</v>
      </c>
      <c r="T243" s="105">
        <f t="shared" si="194"/>
        <v>1.0416666666666741E-2</v>
      </c>
      <c r="U243" s="56">
        <v>24.5</v>
      </c>
      <c r="V243" s="56">
        <f>INDEX('Počty dní'!A:E,MATCH(E243,'Počty dní'!C:C,0),4)</f>
        <v>205</v>
      </c>
      <c r="W243" s="166">
        <f t="shared" si="191"/>
        <v>5022.5</v>
      </c>
      <c r="X243" s="21"/>
    </row>
    <row r="244" spans="1:48" x14ac:dyDescent="0.25">
      <c r="A244" s="140">
        <v>119</v>
      </c>
      <c r="B244" s="56">
        <v>1019</v>
      </c>
      <c r="C244" s="56" t="s">
        <v>2</v>
      </c>
      <c r="D244" s="102"/>
      <c r="E244" s="56" t="str">
        <f>CONCATENATE(C244,D244)</f>
        <v>X</v>
      </c>
      <c r="F244" s="56" t="s">
        <v>82</v>
      </c>
      <c r="G244" s="56"/>
      <c r="H244" s="56" t="str">
        <f>CONCATENATE(F244,"/",G244)</f>
        <v>přejezd/</v>
      </c>
      <c r="I244" s="56"/>
      <c r="J244" s="100" t="s">
        <v>6</v>
      </c>
      <c r="K244" s="103">
        <v>0.76527777777777783</v>
      </c>
      <c r="L244" s="104">
        <v>0.76527777777777783</v>
      </c>
      <c r="M244" s="57" t="s">
        <v>42</v>
      </c>
      <c r="N244" s="104">
        <v>0.76944444444444438</v>
      </c>
      <c r="O244" s="57" t="s">
        <v>102</v>
      </c>
      <c r="P244" s="56" t="str">
        <f t="shared" si="187"/>
        <v>OK</v>
      </c>
      <c r="Q244" s="105">
        <f t="shared" si="188"/>
        <v>4.1666666666665408E-3</v>
      </c>
      <c r="R244" s="105">
        <f t="shared" si="189"/>
        <v>0</v>
      </c>
      <c r="S244" s="105">
        <f t="shared" si="190"/>
        <v>4.1666666666665408E-3</v>
      </c>
      <c r="T244" s="105">
        <f t="shared" si="194"/>
        <v>0</v>
      </c>
      <c r="U244" s="56">
        <v>0</v>
      </c>
      <c r="V244" s="56">
        <f>INDEX('Počty dní'!A:E,MATCH(E244,'Počty dní'!C:C,0),4)</f>
        <v>205</v>
      </c>
      <c r="W244" s="166">
        <f t="shared" si="191"/>
        <v>0</v>
      </c>
      <c r="X244" s="21"/>
      <c r="AL244" s="27"/>
      <c r="AM244" s="27"/>
      <c r="AP244" s="16"/>
      <c r="AQ244" s="16"/>
      <c r="AR244" s="16"/>
      <c r="AS244" s="16"/>
      <c r="AT244" s="16"/>
      <c r="AU244" s="28"/>
      <c r="AV244" s="28"/>
    </row>
    <row r="245" spans="1:48" ht="15.75" thickBot="1" x14ac:dyDescent="0.3">
      <c r="A245" s="141">
        <v>119</v>
      </c>
      <c r="B245" s="58">
        <v>1019</v>
      </c>
      <c r="C245" s="58" t="s">
        <v>2</v>
      </c>
      <c r="D245" s="106"/>
      <c r="E245" s="168" t="str">
        <f t="shared" ref="E245" si="201">CONCATENATE(C245,D245)</f>
        <v>X</v>
      </c>
      <c r="F245" s="58" t="s">
        <v>147</v>
      </c>
      <c r="G245" s="197">
        <v>17</v>
      </c>
      <c r="H245" s="58" t="str">
        <f t="shared" ref="H245" si="202">CONCATENATE(F245,"/",G245)</f>
        <v>XXX106/17</v>
      </c>
      <c r="I245" s="198" t="s">
        <v>5</v>
      </c>
      <c r="J245" s="194" t="s">
        <v>6</v>
      </c>
      <c r="K245" s="107">
        <v>0.77222222222222225</v>
      </c>
      <c r="L245" s="108">
        <v>0.77430555555555547</v>
      </c>
      <c r="M245" s="59" t="s">
        <v>102</v>
      </c>
      <c r="N245" s="108">
        <v>0.79166666666666663</v>
      </c>
      <c r="O245" s="59" t="s">
        <v>95</v>
      </c>
      <c r="P245" s="232"/>
      <c r="Q245" s="170">
        <f t="shared" si="188"/>
        <v>1.736111111111116E-2</v>
      </c>
      <c r="R245" s="170">
        <f t="shared" si="189"/>
        <v>2.0833333333332149E-3</v>
      </c>
      <c r="S245" s="170">
        <f t="shared" si="190"/>
        <v>1.9444444444444375E-2</v>
      </c>
      <c r="T245" s="170">
        <f t="shared" si="194"/>
        <v>2.7777777777778789E-3</v>
      </c>
      <c r="U245" s="58">
        <v>12.9</v>
      </c>
      <c r="V245" s="58">
        <f>INDEX('Počty dní'!A:E,MATCH(E245,'Počty dní'!C:C,0),4)</f>
        <v>205</v>
      </c>
      <c r="W245" s="171">
        <f t="shared" si="191"/>
        <v>2644.5</v>
      </c>
      <c r="X245" s="21"/>
    </row>
    <row r="246" spans="1:48" ht="15.75" thickBot="1" x14ac:dyDescent="0.3">
      <c r="A246" s="172" t="str">
        <f ca="1">CONCATENATE(INDIRECT("R[-3]C[0]",FALSE),"celkem")</f>
        <v>119celkem</v>
      </c>
      <c r="B246" s="173"/>
      <c r="C246" s="173" t="str">
        <f ca="1">INDIRECT("R[-1]C[12]",FALSE)</f>
        <v>Tasov</v>
      </c>
      <c r="D246" s="174"/>
      <c r="E246" s="173"/>
      <c r="F246" s="175"/>
      <c r="G246" s="173"/>
      <c r="H246" s="176"/>
      <c r="I246" s="177"/>
      <c r="J246" s="178" t="str">
        <f ca="1">INDIRECT("R[-3]C[0]",FALSE)</f>
        <v>V</v>
      </c>
      <c r="K246" s="179"/>
      <c r="L246" s="180"/>
      <c r="M246" s="181"/>
      <c r="N246" s="180"/>
      <c r="O246" s="182"/>
      <c r="P246" s="173"/>
      <c r="Q246" s="195">
        <f>SUM(Q230:Q245)</f>
        <v>0.27013888888888893</v>
      </c>
      <c r="R246" s="195">
        <f>SUM(R230:R245)</f>
        <v>2.7777777777777568E-2</v>
      </c>
      <c r="S246" s="195">
        <f>SUM(S230:S245)</f>
        <v>0.2979166666666665</v>
      </c>
      <c r="T246" s="195">
        <f>SUM(T230:T245)</f>
        <v>0.28750000000000009</v>
      </c>
      <c r="U246" s="184">
        <f>SUM(U230:U245)</f>
        <v>223</v>
      </c>
      <c r="V246" s="185"/>
      <c r="W246" s="186">
        <f>SUM(W230:W245)</f>
        <v>45715</v>
      </c>
      <c r="X246" s="21"/>
    </row>
    <row r="247" spans="1:48" ht="15" customHeight="1" x14ac:dyDescent="0.25">
      <c r="A247" s="88"/>
      <c r="B247" s="88"/>
      <c r="C247" s="88"/>
      <c r="D247" s="91"/>
      <c r="E247" s="88"/>
      <c r="F247" s="89"/>
      <c r="G247" s="89"/>
      <c r="H247" s="89"/>
      <c r="I247" s="90"/>
      <c r="J247" s="91"/>
      <c r="K247" s="92"/>
      <c r="L247" s="89"/>
      <c r="M247" s="89"/>
      <c r="N247" s="89"/>
      <c r="O247" s="89"/>
      <c r="P247" s="89"/>
      <c r="Q247" s="93"/>
      <c r="R247" s="89"/>
      <c r="S247" s="89"/>
      <c r="T247" s="89"/>
      <c r="U247" s="89"/>
      <c r="V247" s="89"/>
      <c r="W247" s="89"/>
      <c r="X247" s="21"/>
      <c r="Z247" s="19"/>
      <c r="AA247" s="19"/>
      <c r="AB247" s="19"/>
      <c r="AG247" s="22"/>
      <c r="AH247" s="22"/>
      <c r="AI247" s="22"/>
      <c r="AJ247" s="22"/>
      <c r="AK247" s="22"/>
      <c r="AL247" s="22"/>
      <c r="AM247" s="22"/>
      <c r="AP247" s="23"/>
      <c r="AQ247" s="23"/>
      <c r="AR247" s="23"/>
      <c r="AS247" s="23"/>
      <c r="AT247" s="23"/>
      <c r="AU247" s="24"/>
      <c r="AV247" s="24"/>
    </row>
    <row r="248" spans="1:48" ht="15.75" thickBot="1" x14ac:dyDescent="0.3">
      <c r="E248" s="116"/>
      <c r="G248" s="67"/>
      <c r="K248" s="117"/>
      <c r="L248" s="118"/>
      <c r="M248" s="63"/>
      <c r="N248" s="118"/>
      <c r="O248" s="63"/>
      <c r="X248" s="21"/>
    </row>
    <row r="249" spans="1:48" x14ac:dyDescent="0.25">
      <c r="A249" s="138">
        <v>120</v>
      </c>
      <c r="B249" s="53">
        <v>1020</v>
      </c>
      <c r="C249" s="53" t="s">
        <v>2</v>
      </c>
      <c r="D249" s="96"/>
      <c r="E249" s="160" t="str">
        <f t="shared" ref="E249:E252" si="203">CONCATENATE(C249,D249)</f>
        <v>X</v>
      </c>
      <c r="F249" s="53" t="s">
        <v>137</v>
      </c>
      <c r="G249" s="188">
        <v>2</v>
      </c>
      <c r="H249" s="53" t="str">
        <f t="shared" ref="H249:H252" si="204">CONCATENATE(F249,"/",G249)</f>
        <v>XXX460/2</v>
      </c>
      <c r="I249" s="95" t="s">
        <v>5</v>
      </c>
      <c r="J249" s="96" t="s">
        <v>6</v>
      </c>
      <c r="K249" s="162">
        <v>0.18958333333333333</v>
      </c>
      <c r="L249" s="163">
        <v>0.19305555555555554</v>
      </c>
      <c r="M249" s="164" t="s">
        <v>41</v>
      </c>
      <c r="N249" s="163">
        <v>0.22569444444444445</v>
      </c>
      <c r="O249" s="164" t="s">
        <v>42</v>
      </c>
      <c r="P249" s="53" t="str">
        <f t="shared" ref="P249:P262" si="205">IF(M250=O249,"OK","POZOR")</f>
        <v>OK</v>
      </c>
      <c r="Q249" s="165">
        <f t="shared" ref="Q249:Q263" si="206">IF(ISNUMBER(G249),N249-L249,IF(F249="přejezd",N249-L249,0))</f>
        <v>3.2638888888888912E-2</v>
      </c>
      <c r="R249" s="165">
        <f t="shared" ref="R249:R263" si="207">IF(ISNUMBER(G249),L249-K249,0)</f>
        <v>3.4722222222222099E-3</v>
      </c>
      <c r="S249" s="165">
        <f t="shared" ref="S249:S263" si="208">Q249+R249</f>
        <v>3.6111111111111122E-2</v>
      </c>
      <c r="T249" s="165"/>
      <c r="U249" s="53">
        <v>25.7</v>
      </c>
      <c r="V249" s="53">
        <f>INDEX('Počty dní'!A:E,MATCH(E249,'Počty dní'!C:C,0),4)</f>
        <v>205</v>
      </c>
      <c r="W249" s="98">
        <f t="shared" ref="W249:W263" si="209">V249*U249</f>
        <v>5268.5</v>
      </c>
      <c r="X249" s="21"/>
    </row>
    <row r="250" spans="1:48" x14ac:dyDescent="0.25">
      <c r="A250" s="140">
        <v>120</v>
      </c>
      <c r="B250" s="56">
        <v>1020</v>
      </c>
      <c r="C250" s="56" t="s">
        <v>2</v>
      </c>
      <c r="D250" s="102"/>
      <c r="E250" s="101" t="str">
        <f t="shared" si="203"/>
        <v>X</v>
      </c>
      <c r="F250" s="56" t="s">
        <v>137</v>
      </c>
      <c r="G250" s="64">
        <v>3</v>
      </c>
      <c r="H250" s="56" t="str">
        <f t="shared" si="204"/>
        <v>XXX460/3</v>
      </c>
      <c r="I250" s="99" t="s">
        <v>5</v>
      </c>
      <c r="J250" s="100" t="s">
        <v>6</v>
      </c>
      <c r="K250" s="103">
        <v>0.23124999999999998</v>
      </c>
      <c r="L250" s="104">
        <v>0.23263888888888887</v>
      </c>
      <c r="M250" s="57" t="s">
        <v>42</v>
      </c>
      <c r="N250" s="104">
        <v>0.26250000000000001</v>
      </c>
      <c r="O250" s="57" t="s">
        <v>41</v>
      </c>
      <c r="P250" s="56" t="str">
        <f t="shared" si="205"/>
        <v>OK</v>
      </c>
      <c r="Q250" s="105">
        <f t="shared" si="206"/>
        <v>2.9861111111111144E-2</v>
      </c>
      <c r="R250" s="105">
        <f t="shared" si="207"/>
        <v>1.388888888888884E-3</v>
      </c>
      <c r="S250" s="105">
        <f t="shared" si="208"/>
        <v>3.1250000000000028E-2</v>
      </c>
      <c r="T250" s="105">
        <f t="shared" ref="T250:T263" si="210">K250-N249</f>
        <v>5.5555555555555358E-3</v>
      </c>
      <c r="U250" s="56">
        <v>24.5</v>
      </c>
      <c r="V250" s="56">
        <f>INDEX('Počty dní'!A:E,MATCH(E250,'Počty dní'!C:C,0),4)</f>
        <v>205</v>
      </c>
      <c r="W250" s="166">
        <f t="shared" si="209"/>
        <v>5022.5</v>
      </c>
      <c r="X250" s="21"/>
    </row>
    <row r="251" spans="1:48" x14ac:dyDescent="0.25">
      <c r="A251" s="140">
        <v>120</v>
      </c>
      <c r="B251" s="56">
        <v>1020</v>
      </c>
      <c r="C251" s="56" t="s">
        <v>2</v>
      </c>
      <c r="D251" s="102"/>
      <c r="E251" s="101" t="str">
        <f t="shared" si="203"/>
        <v>X</v>
      </c>
      <c r="F251" s="56" t="s">
        <v>137</v>
      </c>
      <c r="G251" s="64">
        <v>6</v>
      </c>
      <c r="H251" s="56" t="str">
        <f t="shared" si="204"/>
        <v>XXX460/6</v>
      </c>
      <c r="I251" s="99" t="s">
        <v>6</v>
      </c>
      <c r="J251" s="100" t="s">
        <v>6</v>
      </c>
      <c r="K251" s="103">
        <v>0.27291666666666664</v>
      </c>
      <c r="L251" s="104">
        <v>0.27638888888888885</v>
      </c>
      <c r="M251" s="57" t="s">
        <v>41</v>
      </c>
      <c r="N251" s="104">
        <v>0.30902777777777779</v>
      </c>
      <c r="O251" s="57" t="s">
        <v>42</v>
      </c>
      <c r="P251" s="56" t="str">
        <f t="shared" si="205"/>
        <v>OK</v>
      </c>
      <c r="Q251" s="105">
        <f t="shared" si="206"/>
        <v>3.2638888888888939E-2</v>
      </c>
      <c r="R251" s="105">
        <f t="shared" si="207"/>
        <v>3.4722222222222099E-3</v>
      </c>
      <c r="S251" s="105">
        <f t="shared" si="208"/>
        <v>3.6111111111111149E-2</v>
      </c>
      <c r="T251" s="105">
        <f t="shared" si="210"/>
        <v>1.041666666666663E-2</v>
      </c>
      <c r="U251" s="56">
        <v>25.7</v>
      </c>
      <c r="V251" s="56">
        <f>INDEX('Počty dní'!A:E,MATCH(E251,'Počty dní'!C:C,0),4)</f>
        <v>205</v>
      </c>
      <c r="W251" s="166">
        <f t="shared" si="209"/>
        <v>5268.5</v>
      </c>
      <c r="X251" s="21"/>
    </row>
    <row r="252" spans="1:48" x14ac:dyDescent="0.25">
      <c r="A252" s="140">
        <v>120</v>
      </c>
      <c r="B252" s="56">
        <v>1020</v>
      </c>
      <c r="C252" s="56" t="s">
        <v>2</v>
      </c>
      <c r="D252" s="102"/>
      <c r="E252" s="101" t="str">
        <f t="shared" si="203"/>
        <v>X</v>
      </c>
      <c r="F252" s="56" t="s">
        <v>137</v>
      </c>
      <c r="G252" s="64">
        <v>13</v>
      </c>
      <c r="H252" s="56" t="str">
        <f t="shared" si="204"/>
        <v>XXX460/13</v>
      </c>
      <c r="I252" s="99" t="s">
        <v>5</v>
      </c>
      <c r="J252" s="100" t="s">
        <v>6</v>
      </c>
      <c r="K252" s="103">
        <v>0.31458333333333333</v>
      </c>
      <c r="L252" s="104">
        <v>0.31597222222222221</v>
      </c>
      <c r="M252" s="57" t="s">
        <v>42</v>
      </c>
      <c r="N252" s="104">
        <v>0.34861111111111115</v>
      </c>
      <c r="O252" s="57" t="s">
        <v>41</v>
      </c>
      <c r="P252" s="56" t="str">
        <f t="shared" si="205"/>
        <v>OK</v>
      </c>
      <c r="Q252" s="105">
        <f t="shared" si="206"/>
        <v>3.2638888888888939E-2</v>
      </c>
      <c r="R252" s="105">
        <f t="shared" si="207"/>
        <v>1.388888888888884E-3</v>
      </c>
      <c r="S252" s="105">
        <f t="shared" si="208"/>
        <v>3.4027777777777823E-2</v>
      </c>
      <c r="T252" s="105">
        <f t="shared" si="210"/>
        <v>5.5555555555555358E-3</v>
      </c>
      <c r="U252" s="56">
        <v>25.7</v>
      </c>
      <c r="V252" s="56">
        <f>INDEX('Počty dní'!A:E,MATCH(E252,'Počty dní'!C:C,0),4)</f>
        <v>205</v>
      </c>
      <c r="W252" s="166">
        <f t="shared" si="209"/>
        <v>5268.5</v>
      </c>
      <c r="X252" s="21"/>
    </row>
    <row r="253" spans="1:48" x14ac:dyDescent="0.25">
      <c r="A253" s="140">
        <v>120</v>
      </c>
      <c r="B253" s="56">
        <v>1020</v>
      </c>
      <c r="C253" s="56" t="s">
        <v>2</v>
      </c>
      <c r="D253" s="128"/>
      <c r="E253" s="101" t="str">
        <f t="shared" ref="E253:E262" si="211">CONCATENATE(C253,D253)</f>
        <v>X</v>
      </c>
      <c r="F253" s="56" t="s">
        <v>137</v>
      </c>
      <c r="G253" s="64">
        <v>20</v>
      </c>
      <c r="H253" s="56" t="str">
        <f t="shared" ref="H253:H262" si="212">CONCATENATE(F253,"/",G253)</f>
        <v>XXX460/20</v>
      </c>
      <c r="I253" s="99" t="s">
        <v>6</v>
      </c>
      <c r="J253" s="100" t="s">
        <v>6</v>
      </c>
      <c r="K253" s="103">
        <v>0.56458333333333333</v>
      </c>
      <c r="L253" s="104">
        <v>0.56805555555555554</v>
      </c>
      <c r="M253" s="57" t="s">
        <v>41</v>
      </c>
      <c r="N253" s="104">
        <v>0.59791666666666665</v>
      </c>
      <c r="O253" s="57" t="s">
        <v>42</v>
      </c>
      <c r="P253" s="56" t="str">
        <f t="shared" si="205"/>
        <v>OK</v>
      </c>
      <c r="Q253" s="105">
        <f t="shared" si="206"/>
        <v>2.9861111111111116E-2</v>
      </c>
      <c r="R253" s="105">
        <f t="shared" si="207"/>
        <v>3.4722222222222099E-3</v>
      </c>
      <c r="S253" s="105">
        <f t="shared" si="208"/>
        <v>3.3333333333333326E-2</v>
      </c>
      <c r="T253" s="105">
        <f t="shared" si="210"/>
        <v>0.21597222222222218</v>
      </c>
      <c r="U253" s="56">
        <v>24.5</v>
      </c>
      <c r="V253" s="56">
        <f>INDEX('Počty dní'!A:E,MATCH(E253,'Počty dní'!C:C,0),4)</f>
        <v>205</v>
      </c>
      <c r="W253" s="166">
        <f t="shared" si="209"/>
        <v>5022.5</v>
      </c>
      <c r="X253" s="21"/>
    </row>
    <row r="254" spans="1:48" x14ac:dyDescent="0.25">
      <c r="A254" s="140">
        <v>120</v>
      </c>
      <c r="B254" s="56">
        <v>1020</v>
      </c>
      <c r="C254" s="56" t="s">
        <v>2</v>
      </c>
      <c r="D254" s="102"/>
      <c r="E254" s="101" t="str">
        <f t="shared" si="211"/>
        <v>X</v>
      </c>
      <c r="F254" s="56" t="s">
        <v>137</v>
      </c>
      <c r="G254" s="64">
        <v>23</v>
      </c>
      <c r="H254" s="56" t="str">
        <f t="shared" si="212"/>
        <v>XXX460/23</v>
      </c>
      <c r="I254" s="99" t="s">
        <v>5</v>
      </c>
      <c r="J254" s="100" t="s">
        <v>6</v>
      </c>
      <c r="K254" s="103">
        <v>0.60625000000000007</v>
      </c>
      <c r="L254" s="104">
        <v>0.60763888888888895</v>
      </c>
      <c r="M254" s="57" t="s">
        <v>42</v>
      </c>
      <c r="N254" s="104">
        <v>0.64027777777777783</v>
      </c>
      <c r="O254" s="57" t="s">
        <v>41</v>
      </c>
      <c r="P254" s="56" t="str">
        <f t="shared" si="205"/>
        <v>OK</v>
      </c>
      <c r="Q254" s="105">
        <f t="shared" si="206"/>
        <v>3.2638888888888884E-2</v>
      </c>
      <c r="R254" s="105">
        <f t="shared" si="207"/>
        <v>1.388888888888884E-3</v>
      </c>
      <c r="S254" s="105">
        <f t="shared" si="208"/>
        <v>3.4027777777777768E-2</v>
      </c>
      <c r="T254" s="105">
        <f t="shared" si="210"/>
        <v>8.3333333333334147E-3</v>
      </c>
      <c r="U254" s="56">
        <v>25.7</v>
      </c>
      <c r="V254" s="56">
        <f>INDEX('Počty dní'!A:E,MATCH(E254,'Počty dní'!C:C,0),4)</f>
        <v>205</v>
      </c>
      <c r="W254" s="166">
        <f t="shared" si="209"/>
        <v>5268.5</v>
      </c>
      <c r="X254" s="21"/>
    </row>
    <row r="255" spans="1:48" x14ac:dyDescent="0.25">
      <c r="A255" s="140">
        <v>120</v>
      </c>
      <c r="B255" s="56">
        <v>1020</v>
      </c>
      <c r="C255" s="56" t="s">
        <v>2</v>
      </c>
      <c r="D255" s="102"/>
      <c r="E255" s="101" t="str">
        <f t="shared" si="211"/>
        <v>X</v>
      </c>
      <c r="F255" s="56" t="s">
        <v>137</v>
      </c>
      <c r="G255" s="71">
        <v>26</v>
      </c>
      <c r="H255" s="56" t="str">
        <f t="shared" si="212"/>
        <v>XXX460/26</v>
      </c>
      <c r="I255" s="99" t="s">
        <v>6</v>
      </c>
      <c r="J255" s="100" t="s">
        <v>6</v>
      </c>
      <c r="K255" s="103">
        <v>0.6479166666666667</v>
      </c>
      <c r="L255" s="104">
        <v>0.65138888888888891</v>
      </c>
      <c r="M255" s="57" t="s">
        <v>41</v>
      </c>
      <c r="N255" s="104">
        <v>0.68125000000000002</v>
      </c>
      <c r="O255" s="57" t="s">
        <v>42</v>
      </c>
      <c r="P255" s="56" t="str">
        <f t="shared" si="205"/>
        <v>OK</v>
      </c>
      <c r="Q255" s="105">
        <f t="shared" si="206"/>
        <v>2.9861111111111116E-2</v>
      </c>
      <c r="R255" s="105">
        <f t="shared" si="207"/>
        <v>3.4722222222222099E-3</v>
      </c>
      <c r="S255" s="105">
        <f t="shared" si="208"/>
        <v>3.3333333333333326E-2</v>
      </c>
      <c r="T255" s="105">
        <f t="shared" si="210"/>
        <v>7.6388888888888618E-3</v>
      </c>
      <c r="U255" s="56">
        <v>24.5</v>
      </c>
      <c r="V255" s="56">
        <f>INDEX('Počty dní'!A:E,MATCH(E255,'Počty dní'!C:C,0),4)</f>
        <v>205</v>
      </c>
      <c r="W255" s="166">
        <f t="shared" si="209"/>
        <v>5022.5</v>
      </c>
      <c r="X255" s="21"/>
    </row>
    <row r="256" spans="1:48" x14ac:dyDescent="0.25">
      <c r="A256" s="140">
        <v>120</v>
      </c>
      <c r="B256" s="56">
        <v>1020</v>
      </c>
      <c r="C256" s="56" t="s">
        <v>2</v>
      </c>
      <c r="D256" s="102"/>
      <c r="E256" s="56" t="str">
        <f t="shared" si="211"/>
        <v>X</v>
      </c>
      <c r="F256" s="56" t="s">
        <v>82</v>
      </c>
      <c r="G256" s="56"/>
      <c r="H256" s="56" t="str">
        <f t="shared" si="212"/>
        <v>přejezd/</v>
      </c>
      <c r="I256" s="56"/>
      <c r="J256" s="100" t="s">
        <v>6</v>
      </c>
      <c r="K256" s="103">
        <v>0.68402777777777779</v>
      </c>
      <c r="L256" s="104">
        <v>0.68402777777777779</v>
      </c>
      <c r="M256" s="57" t="s">
        <v>42</v>
      </c>
      <c r="N256" s="104">
        <v>0.6875</v>
      </c>
      <c r="O256" s="57" t="s">
        <v>102</v>
      </c>
      <c r="P256" s="56" t="str">
        <f t="shared" si="205"/>
        <v>OK</v>
      </c>
      <c r="Q256" s="105">
        <f t="shared" si="206"/>
        <v>3.4722222222222099E-3</v>
      </c>
      <c r="R256" s="105">
        <f t="shared" si="207"/>
        <v>0</v>
      </c>
      <c r="S256" s="105">
        <f t="shared" si="208"/>
        <v>3.4722222222222099E-3</v>
      </c>
      <c r="T256" s="105">
        <f t="shared" si="210"/>
        <v>2.7777777777777679E-3</v>
      </c>
      <c r="U256" s="56">
        <v>0</v>
      </c>
      <c r="V256" s="56">
        <f>INDEX('Počty dní'!A:E,MATCH(E256,'Počty dní'!C:C,0),4)</f>
        <v>205</v>
      </c>
      <c r="W256" s="166">
        <f t="shared" si="209"/>
        <v>0</v>
      </c>
      <c r="X256" s="21"/>
      <c r="AL256" s="27"/>
      <c r="AM256" s="27"/>
      <c r="AP256" s="16"/>
      <c r="AQ256" s="16"/>
      <c r="AR256" s="16"/>
      <c r="AS256" s="16"/>
      <c r="AT256" s="16"/>
      <c r="AU256" s="28"/>
      <c r="AV256" s="28"/>
    </row>
    <row r="257" spans="1:48" x14ac:dyDescent="0.25">
      <c r="A257" s="140">
        <v>120</v>
      </c>
      <c r="B257" s="56">
        <v>1020</v>
      </c>
      <c r="C257" s="56" t="s">
        <v>2</v>
      </c>
      <c r="D257" s="102"/>
      <c r="E257" s="101" t="str">
        <f t="shared" si="211"/>
        <v>X</v>
      </c>
      <c r="F257" s="56" t="s">
        <v>147</v>
      </c>
      <c r="G257" s="71">
        <v>15</v>
      </c>
      <c r="H257" s="56" t="str">
        <f t="shared" si="212"/>
        <v>XXX106/15</v>
      </c>
      <c r="I257" s="99" t="s">
        <v>5</v>
      </c>
      <c r="J257" s="100" t="s">
        <v>6</v>
      </c>
      <c r="K257" s="103">
        <v>0.68888888888888899</v>
      </c>
      <c r="L257" s="104">
        <v>0.69097222222222221</v>
      </c>
      <c r="M257" s="57" t="s">
        <v>102</v>
      </c>
      <c r="N257" s="104">
        <v>0.70833333333333337</v>
      </c>
      <c r="O257" s="57" t="s">
        <v>95</v>
      </c>
      <c r="P257" s="56" t="str">
        <f t="shared" si="205"/>
        <v>OK</v>
      </c>
      <c r="Q257" s="105">
        <f t="shared" si="206"/>
        <v>1.736111111111116E-2</v>
      </c>
      <c r="R257" s="105">
        <f t="shared" si="207"/>
        <v>2.0833333333332149E-3</v>
      </c>
      <c r="S257" s="105">
        <f t="shared" si="208"/>
        <v>1.9444444444444375E-2</v>
      </c>
      <c r="T257" s="105">
        <f t="shared" si="210"/>
        <v>1.388888888888995E-3</v>
      </c>
      <c r="U257" s="56">
        <v>12.9</v>
      </c>
      <c r="V257" s="56">
        <f>INDEX('Počty dní'!A:E,MATCH(E257,'Počty dní'!C:C,0),4)</f>
        <v>205</v>
      </c>
      <c r="W257" s="166">
        <f t="shared" si="209"/>
        <v>2644.5</v>
      </c>
      <c r="X257" s="21"/>
    </row>
    <row r="258" spans="1:48" x14ac:dyDescent="0.25">
      <c r="A258" s="140">
        <v>120</v>
      </c>
      <c r="B258" s="56">
        <v>1020</v>
      </c>
      <c r="C258" s="56" t="s">
        <v>2</v>
      </c>
      <c r="D258" s="102"/>
      <c r="E258" s="101" t="str">
        <f t="shared" si="211"/>
        <v>X</v>
      </c>
      <c r="F258" s="56" t="s">
        <v>147</v>
      </c>
      <c r="G258" s="71">
        <v>18</v>
      </c>
      <c r="H258" s="56" t="str">
        <f t="shared" si="212"/>
        <v>XXX106/18</v>
      </c>
      <c r="I258" s="99" t="s">
        <v>5</v>
      </c>
      <c r="J258" s="100" t="s">
        <v>6</v>
      </c>
      <c r="K258" s="103">
        <v>0.70833333333333337</v>
      </c>
      <c r="L258" s="104">
        <v>0.70972222222222225</v>
      </c>
      <c r="M258" s="57" t="s">
        <v>95</v>
      </c>
      <c r="N258" s="104">
        <v>0.72569444444444453</v>
      </c>
      <c r="O258" s="57" t="s">
        <v>102</v>
      </c>
      <c r="P258" s="56" t="str">
        <f t="shared" si="205"/>
        <v>OK</v>
      </c>
      <c r="Q258" s="105">
        <f t="shared" si="206"/>
        <v>1.5972222222222276E-2</v>
      </c>
      <c r="R258" s="105">
        <f t="shared" si="207"/>
        <v>1.388888888888884E-3</v>
      </c>
      <c r="S258" s="105">
        <f t="shared" si="208"/>
        <v>1.736111111111116E-2</v>
      </c>
      <c r="T258" s="105">
        <f t="shared" si="210"/>
        <v>0</v>
      </c>
      <c r="U258" s="56">
        <v>11.5</v>
      </c>
      <c r="V258" s="56">
        <f>INDEX('Počty dní'!A:E,MATCH(E258,'Počty dní'!C:C,0),4)</f>
        <v>205</v>
      </c>
      <c r="W258" s="166">
        <f t="shared" si="209"/>
        <v>2357.5</v>
      </c>
      <c r="X258" s="21"/>
    </row>
    <row r="259" spans="1:48" x14ac:dyDescent="0.25">
      <c r="A259" s="140">
        <v>120</v>
      </c>
      <c r="B259" s="56">
        <v>1020</v>
      </c>
      <c r="C259" s="56" t="s">
        <v>2</v>
      </c>
      <c r="D259" s="102"/>
      <c r="E259" s="56" t="str">
        <f t="shared" ref="E259" si="213">CONCATENATE(C259,D259)</f>
        <v>X</v>
      </c>
      <c r="F259" s="56" t="s">
        <v>82</v>
      </c>
      <c r="G259" s="56"/>
      <c r="H259" s="56" t="str">
        <f t="shared" ref="H259" si="214">CONCATENATE(F259,"/",G259)</f>
        <v>přejezd/</v>
      </c>
      <c r="I259" s="56"/>
      <c r="J259" s="100" t="s">
        <v>6</v>
      </c>
      <c r="K259" s="103">
        <v>0.72569444444444453</v>
      </c>
      <c r="L259" s="104">
        <v>0.72569444444444453</v>
      </c>
      <c r="M259" s="57" t="s">
        <v>102</v>
      </c>
      <c r="N259" s="104">
        <v>0.72916666666666663</v>
      </c>
      <c r="O259" s="57" t="s">
        <v>29</v>
      </c>
      <c r="P259" s="56" t="str">
        <f t="shared" si="205"/>
        <v>OK</v>
      </c>
      <c r="Q259" s="105">
        <f t="shared" si="206"/>
        <v>3.4722222222220989E-3</v>
      </c>
      <c r="R259" s="105">
        <f t="shared" si="207"/>
        <v>0</v>
      </c>
      <c r="S259" s="105">
        <f t="shared" si="208"/>
        <v>3.4722222222220989E-3</v>
      </c>
      <c r="T259" s="105">
        <f t="shared" si="210"/>
        <v>0</v>
      </c>
      <c r="U259" s="56">
        <v>0</v>
      </c>
      <c r="V259" s="56">
        <f>INDEX('Počty dní'!A:E,MATCH(E259,'Počty dní'!C:C,0),4)</f>
        <v>205</v>
      </c>
      <c r="W259" s="166">
        <f t="shared" ref="W259" si="215">V259*U259</f>
        <v>0</v>
      </c>
      <c r="X259" s="21"/>
      <c r="AL259" s="27"/>
      <c r="AM259" s="27"/>
      <c r="AP259" s="16"/>
      <c r="AQ259" s="16"/>
      <c r="AR259" s="16"/>
      <c r="AS259" s="16"/>
      <c r="AT259" s="16"/>
      <c r="AU259" s="28"/>
      <c r="AV259" s="28"/>
    </row>
    <row r="260" spans="1:48" x14ac:dyDescent="0.25">
      <c r="A260" s="140">
        <v>120</v>
      </c>
      <c r="B260" s="56">
        <v>1020</v>
      </c>
      <c r="C260" s="56" t="s">
        <v>2</v>
      </c>
      <c r="D260" s="102"/>
      <c r="E260" s="101" t="str">
        <f>CONCATENATE(C260,D260)</f>
        <v>X</v>
      </c>
      <c r="F260" s="56" t="s">
        <v>126</v>
      </c>
      <c r="G260" s="71">
        <v>23</v>
      </c>
      <c r="H260" s="56" t="str">
        <f>CONCATENATE(F260,"/",G260)</f>
        <v>XXX104/23</v>
      </c>
      <c r="I260" s="99" t="s">
        <v>5</v>
      </c>
      <c r="J260" s="100" t="s">
        <v>6</v>
      </c>
      <c r="K260" s="103">
        <v>0.72986111111111118</v>
      </c>
      <c r="L260" s="104">
        <v>0.73055555555555562</v>
      </c>
      <c r="M260" s="57" t="s">
        <v>29</v>
      </c>
      <c r="N260" s="104">
        <v>0.73888888888888893</v>
      </c>
      <c r="O260" s="57" t="s">
        <v>128</v>
      </c>
      <c r="P260" s="56" t="str">
        <f t="shared" si="205"/>
        <v>OK</v>
      </c>
      <c r="Q260" s="105">
        <f t="shared" si="206"/>
        <v>8.3333333333333037E-3</v>
      </c>
      <c r="R260" s="105">
        <f t="shared" si="207"/>
        <v>6.9444444444444198E-4</v>
      </c>
      <c r="S260" s="105">
        <f t="shared" si="208"/>
        <v>9.0277777777777457E-3</v>
      </c>
      <c r="T260" s="105">
        <f t="shared" si="210"/>
        <v>6.94444444444553E-4</v>
      </c>
      <c r="U260" s="56">
        <v>6.1</v>
      </c>
      <c r="V260" s="56">
        <f>INDEX('Počty dní'!A:E,MATCH(E260,'Počty dní'!C:C,0),4)</f>
        <v>205</v>
      </c>
      <c r="W260" s="166">
        <f>V260*U260</f>
        <v>1250.5</v>
      </c>
      <c r="X260" s="21"/>
    </row>
    <row r="261" spans="1:48" x14ac:dyDescent="0.25">
      <c r="A261" s="140">
        <v>120</v>
      </c>
      <c r="B261" s="56">
        <v>1020</v>
      </c>
      <c r="C261" s="56" t="s">
        <v>2</v>
      </c>
      <c r="D261" s="102"/>
      <c r="E261" s="101" t="str">
        <f>CONCATENATE(C261,D261)</f>
        <v>X</v>
      </c>
      <c r="F261" s="56" t="s">
        <v>126</v>
      </c>
      <c r="G261" s="71">
        <v>26</v>
      </c>
      <c r="H261" s="56" t="str">
        <f>CONCATENATE(F261,"/",G261)</f>
        <v>XXX104/26</v>
      </c>
      <c r="I261" s="99" t="s">
        <v>5</v>
      </c>
      <c r="J261" s="100" t="s">
        <v>6</v>
      </c>
      <c r="K261" s="103">
        <v>0.75972222222222219</v>
      </c>
      <c r="L261" s="104">
        <v>0.76041666666666663</v>
      </c>
      <c r="M261" s="57" t="s">
        <v>128</v>
      </c>
      <c r="N261" s="104">
        <v>0.76874999999999993</v>
      </c>
      <c r="O261" s="57" t="s">
        <v>29</v>
      </c>
      <c r="P261" s="56" t="str">
        <f t="shared" si="205"/>
        <v>OK</v>
      </c>
      <c r="Q261" s="105">
        <f t="shared" si="206"/>
        <v>8.3333333333333037E-3</v>
      </c>
      <c r="R261" s="105">
        <f t="shared" si="207"/>
        <v>6.9444444444444198E-4</v>
      </c>
      <c r="S261" s="105">
        <f t="shared" si="208"/>
        <v>9.0277777777777457E-3</v>
      </c>
      <c r="T261" s="105">
        <f t="shared" si="210"/>
        <v>2.0833333333333259E-2</v>
      </c>
      <c r="U261" s="56">
        <v>6.1</v>
      </c>
      <c r="V261" s="56">
        <f>INDEX('Počty dní'!A:E,MATCH(E261,'Počty dní'!C:C,0),4)</f>
        <v>205</v>
      </c>
      <c r="W261" s="166">
        <f>V261*U261</f>
        <v>1250.5</v>
      </c>
      <c r="X261" s="21"/>
    </row>
    <row r="262" spans="1:48" x14ac:dyDescent="0.25">
      <c r="A262" s="140">
        <v>120</v>
      </c>
      <c r="B262" s="56">
        <v>1020</v>
      </c>
      <c r="C262" s="56" t="s">
        <v>2</v>
      </c>
      <c r="D262" s="102"/>
      <c r="E262" s="56" t="str">
        <f t="shared" si="211"/>
        <v>X</v>
      </c>
      <c r="F262" s="56" t="s">
        <v>82</v>
      </c>
      <c r="G262" s="56"/>
      <c r="H262" s="56" t="str">
        <f t="shared" si="212"/>
        <v>přejezd/</v>
      </c>
      <c r="I262" s="56"/>
      <c r="J262" s="100" t="s">
        <v>6</v>
      </c>
      <c r="K262" s="103">
        <v>0.76874999999999993</v>
      </c>
      <c r="L262" s="104">
        <v>0.76874999999999993</v>
      </c>
      <c r="M262" s="57" t="s">
        <v>29</v>
      </c>
      <c r="N262" s="104">
        <v>0.77083333333333337</v>
      </c>
      <c r="O262" s="57" t="s">
        <v>42</v>
      </c>
      <c r="P262" s="56" t="str">
        <f t="shared" si="205"/>
        <v>OK</v>
      </c>
      <c r="Q262" s="105">
        <f t="shared" si="206"/>
        <v>2.083333333333437E-3</v>
      </c>
      <c r="R262" s="105">
        <f t="shared" si="207"/>
        <v>0</v>
      </c>
      <c r="S262" s="105">
        <f t="shared" si="208"/>
        <v>2.083333333333437E-3</v>
      </c>
      <c r="T262" s="105">
        <f t="shared" si="210"/>
        <v>0</v>
      </c>
      <c r="U262" s="56">
        <v>0</v>
      </c>
      <c r="V262" s="56">
        <f>INDEX('Počty dní'!A:E,MATCH(E262,'Počty dní'!C:C,0),4)</f>
        <v>205</v>
      </c>
      <c r="W262" s="166">
        <f t="shared" si="209"/>
        <v>0</v>
      </c>
      <c r="X262" s="21"/>
      <c r="AL262" s="27"/>
      <c r="AM262" s="27"/>
      <c r="AP262" s="16"/>
      <c r="AQ262" s="16"/>
      <c r="AR262" s="16"/>
      <c r="AS262" s="16"/>
      <c r="AT262" s="16"/>
      <c r="AU262" s="28"/>
      <c r="AV262" s="28"/>
    </row>
    <row r="263" spans="1:48" ht="15.75" thickBot="1" x14ac:dyDescent="0.3">
      <c r="A263" s="141">
        <v>120</v>
      </c>
      <c r="B263" s="58">
        <v>1020</v>
      </c>
      <c r="C263" s="58" t="s">
        <v>2</v>
      </c>
      <c r="D263" s="106"/>
      <c r="E263" s="168" t="str">
        <f t="shared" ref="E263" si="216">CONCATENATE(C263,D263)</f>
        <v>X</v>
      </c>
      <c r="F263" s="58" t="s">
        <v>137</v>
      </c>
      <c r="G263" s="187">
        <v>31</v>
      </c>
      <c r="H263" s="58" t="str">
        <f t="shared" ref="H263" si="217">CONCATENATE(F263,"/",G263)</f>
        <v>XXX460/31</v>
      </c>
      <c r="I263" s="198" t="s">
        <v>5</v>
      </c>
      <c r="J263" s="194" t="s">
        <v>6</v>
      </c>
      <c r="K263" s="107">
        <v>0.7729166666666667</v>
      </c>
      <c r="L263" s="108">
        <v>0.77430555555555547</v>
      </c>
      <c r="M263" s="59" t="s">
        <v>42</v>
      </c>
      <c r="N263" s="108">
        <v>0.8041666666666667</v>
      </c>
      <c r="O263" s="59" t="s">
        <v>41</v>
      </c>
      <c r="P263" s="232"/>
      <c r="Q263" s="170">
        <f t="shared" si="206"/>
        <v>2.9861111111111227E-2</v>
      </c>
      <c r="R263" s="170">
        <f t="shared" si="207"/>
        <v>1.3888888888887729E-3</v>
      </c>
      <c r="S263" s="170">
        <f t="shared" si="208"/>
        <v>3.125E-2</v>
      </c>
      <c r="T263" s="170">
        <f t="shared" si="210"/>
        <v>2.0833333333333259E-3</v>
      </c>
      <c r="U263" s="58">
        <v>24.5</v>
      </c>
      <c r="V263" s="58">
        <f>INDEX('Počty dní'!A:E,MATCH(E263,'Počty dní'!C:C,0),4)</f>
        <v>205</v>
      </c>
      <c r="W263" s="171">
        <f t="shared" si="209"/>
        <v>5022.5</v>
      </c>
      <c r="X263" s="21"/>
    </row>
    <row r="264" spans="1:48" ht="15.75" thickBot="1" x14ac:dyDescent="0.3">
      <c r="A264" s="172" t="str">
        <f ca="1">CONCATENATE(INDIRECT("R[-3]C[0]",FALSE),"celkem")</f>
        <v>120celkem</v>
      </c>
      <c r="B264" s="173"/>
      <c r="C264" s="173" t="str">
        <f ca="1">INDIRECT("R[-1]C[12]",FALSE)</f>
        <v>Třebíč,,aut.nádr.</v>
      </c>
      <c r="D264" s="174"/>
      <c r="E264" s="173"/>
      <c r="F264" s="175"/>
      <c r="G264" s="173"/>
      <c r="H264" s="176"/>
      <c r="I264" s="177"/>
      <c r="J264" s="178" t="str">
        <f ca="1">INDIRECT("R[-3]C[0]",FALSE)</f>
        <v>V</v>
      </c>
      <c r="K264" s="179"/>
      <c r="L264" s="180"/>
      <c r="M264" s="181"/>
      <c r="N264" s="180"/>
      <c r="O264" s="182"/>
      <c r="P264" s="173"/>
      <c r="Q264" s="183">
        <f>SUM(Q249:Q263)</f>
        <v>0.30902777777777807</v>
      </c>
      <c r="R264" s="183">
        <f>SUM(R249:R263)</f>
        <v>2.4305555555555247E-2</v>
      </c>
      <c r="S264" s="183">
        <f>SUM(S249:S263)</f>
        <v>0.33333333333333331</v>
      </c>
      <c r="T264" s="183">
        <f>SUM(T249:T263)</f>
        <v>0.28125000000000006</v>
      </c>
      <c r="U264" s="184">
        <f>SUM(U249:U263)</f>
        <v>237.4</v>
      </c>
      <c r="V264" s="185"/>
      <c r="W264" s="186">
        <f>SUM(W249:W263)</f>
        <v>48667</v>
      </c>
      <c r="X264" s="21"/>
    </row>
    <row r="265" spans="1:48" x14ac:dyDescent="0.25">
      <c r="A265" s="109"/>
      <c r="F265" s="75"/>
      <c r="H265" s="110"/>
      <c r="I265" s="111"/>
      <c r="J265" s="112"/>
      <c r="K265" s="113"/>
      <c r="L265" s="121"/>
      <c r="M265" s="83"/>
      <c r="N265" s="121"/>
      <c r="O265" s="61"/>
      <c r="Q265" s="114"/>
      <c r="R265" s="114"/>
      <c r="S265" s="114"/>
      <c r="T265" s="114"/>
      <c r="U265" s="115"/>
      <c r="W265" s="115"/>
      <c r="X265" s="21"/>
    </row>
    <row r="266" spans="1:48" ht="15.75" thickBot="1" x14ac:dyDescent="0.3">
      <c r="E266" s="116"/>
      <c r="G266" s="67"/>
      <c r="K266" s="117"/>
      <c r="L266" s="118"/>
      <c r="M266" s="63"/>
      <c r="N266" s="118"/>
      <c r="O266" s="63"/>
      <c r="X266" s="21"/>
    </row>
    <row r="267" spans="1:48" x14ac:dyDescent="0.25">
      <c r="A267" s="138">
        <v>121</v>
      </c>
      <c r="B267" s="53">
        <v>1021</v>
      </c>
      <c r="C267" s="53" t="s">
        <v>2</v>
      </c>
      <c r="D267" s="96"/>
      <c r="E267" s="160" t="str">
        <f t="shared" ref="E267:E278" si="218">CONCATENATE(C267,D267)</f>
        <v>X</v>
      </c>
      <c r="F267" s="53" t="s">
        <v>123</v>
      </c>
      <c r="G267" s="53">
        <v>1</v>
      </c>
      <c r="H267" s="53" t="str">
        <f t="shared" ref="H267:H278" si="219">CONCATENATE(F267,"/",G267)</f>
        <v>XXX101/1</v>
      </c>
      <c r="I267" s="53" t="s">
        <v>5</v>
      </c>
      <c r="J267" s="96" t="s">
        <v>6</v>
      </c>
      <c r="K267" s="162">
        <v>0.21458333333333335</v>
      </c>
      <c r="L267" s="163">
        <v>0.21527777777777779</v>
      </c>
      <c r="M267" s="193" t="s">
        <v>29</v>
      </c>
      <c r="N267" s="163">
        <v>0.23680555555555557</v>
      </c>
      <c r="O267" s="193" t="s">
        <v>30</v>
      </c>
      <c r="P267" s="53" t="str">
        <f t="shared" ref="P267:P277" si="220">IF(M268=O267,"OK","POZOR")</f>
        <v>OK</v>
      </c>
      <c r="Q267" s="165">
        <f t="shared" ref="Q267:Q278" si="221">IF(ISNUMBER(G267),N267-L267,IF(F267="přejezd",N267-L267,0))</f>
        <v>2.1527777777777785E-2</v>
      </c>
      <c r="R267" s="165">
        <f t="shared" ref="R267:R278" si="222">IF(ISNUMBER(G267),L267-K267,0)</f>
        <v>6.9444444444444198E-4</v>
      </c>
      <c r="S267" s="165">
        <f t="shared" ref="S267:S278" si="223">Q267+R267</f>
        <v>2.2222222222222227E-2</v>
      </c>
      <c r="T267" s="165"/>
      <c r="U267" s="53">
        <v>11</v>
      </c>
      <c r="V267" s="53">
        <f>INDEX('Počty dní'!A:E,MATCH(E267,'Počty dní'!C:C,0),4)</f>
        <v>205</v>
      </c>
      <c r="W267" s="98">
        <f t="shared" ref="W267:W278" si="224">V267*U267</f>
        <v>2255</v>
      </c>
      <c r="X267" s="21"/>
    </row>
    <row r="268" spans="1:48" x14ac:dyDescent="0.25">
      <c r="A268" s="140">
        <v>121</v>
      </c>
      <c r="B268" s="56">
        <v>1021</v>
      </c>
      <c r="C268" s="56" t="s">
        <v>2</v>
      </c>
      <c r="D268" s="102"/>
      <c r="E268" s="101" t="str">
        <f t="shared" si="218"/>
        <v>X</v>
      </c>
      <c r="F268" s="56" t="s">
        <v>123</v>
      </c>
      <c r="G268" s="56">
        <v>3</v>
      </c>
      <c r="H268" s="56" t="str">
        <f t="shared" si="219"/>
        <v>XXX101/3</v>
      </c>
      <c r="I268" s="56" t="s">
        <v>5</v>
      </c>
      <c r="J268" s="102" t="s">
        <v>6</v>
      </c>
      <c r="K268" s="103">
        <v>0.25763888888888892</v>
      </c>
      <c r="L268" s="104">
        <v>0.25833333333333336</v>
      </c>
      <c r="M268" s="68" t="s">
        <v>30</v>
      </c>
      <c r="N268" s="104">
        <v>0.27986111111111112</v>
      </c>
      <c r="O268" s="68" t="s">
        <v>29</v>
      </c>
      <c r="P268" s="56" t="str">
        <f t="shared" si="220"/>
        <v>OK</v>
      </c>
      <c r="Q268" s="105">
        <f t="shared" si="221"/>
        <v>2.1527777777777757E-2</v>
      </c>
      <c r="R268" s="105">
        <f t="shared" si="222"/>
        <v>6.9444444444444198E-4</v>
      </c>
      <c r="S268" s="105">
        <f t="shared" si="223"/>
        <v>2.2222222222222199E-2</v>
      </c>
      <c r="T268" s="105">
        <f t="shared" ref="T268:T278" si="225">K268-N267</f>
        <v>2.0833333333333343E-2</v>
      </c>
      <c r="U268" s="56">
        <v>11</v>
      </c>
      <c r="V268" s="56">
        <f>INDEX('Počty dní'!A:E,MATCH(E268,'Počty dní'!C:C,0),4)</f>
        <v>205</v>
      </c>
      <c r="W268" s="166">
        <f t="shared" si="224"/>
        <v>2255</v>
      </c>
      <c r="X268" s="21"/>
    </row>
    <row r="269" spans="1:48" x14ac:dyDescent="0.25">
      <c r="A269" s="140">
        <v>121</v>
      </c>
      <c r="B269" s="56">
        <v>1021</v>
      </c>
      <c r="C269" s="56" t="s">
        <v>2</v>
      </c>
      <c r="D269" s="102"/>
      <c r="E269" s="101" t="str">
        <f t="shared" si="218"/>
        <v>X</v>
      </c>
      <c r="F269" s="56" t="s">
        <v>123</v>
      </c>
      <c r="G269" s="56">
        <v>5</v>
      </c>
      <c r="H269" s="56" t="str">
        <f t="shared" si="219"/>
        <v>XXX101/5</v>
      </c>
      <c r="I269" s="56" t="s">
        <v>6</v>
      </c>
      <c r="J269" s="102" t="s">
        <v>6</v>
      </c>
      <c r="K269" s="103">
        <v>0.30486111111111108</v>
      </c>
      <c r="L269" s="104">
        <v>0.30555555555555552</v>
      </c>
      <c r="M269" s="68" t="s">
        <v>29</v>
      </c>
      <c r="N269" s="104">
        <v>0.33194444444444443</v>
      </c>
      <c r="O269" s="68" t="s">
        <v>30</v>
      </c>
      <c r="P269" s="56" t="str">
        <f t="shared" si="220"/>
        <v>OK</v>
      </c>
      <c r="Q269" s="105">
        <f t="shared" si="221"/>
        <v>2.6388888888888906E-2</v>
      </c>
      <c r="R269" s="105">
        <f t="shared" si="222"/>
        <v>6.9444444444444198E-4</v>
      </c>
      <c r="S269" s="105">
        <f t="shared" si="223"/>
        <v>2.7083333333333348E-2</v>
      </c>
      <c r="T269" s="105">
        <f t="shared" si="225"/>
        <v>2.4999999999999967E-2</v>
      </c>
      <c r="U269" s="56">
        <v>13.3</v>
      </c>
      <c r="V269" s="56">
        <f>INDEX('Počty dní'!A:E,MATCH(E269,'Počty dní'!C:C,0),4)</f>
        <v>205</v>
      </c>
      <c r="W269" s="166">
        <f t="shared" si="224"/>
        <v>2726.5</v>
      </c>
      <c r="X269" s="21"/>
    </row>
    <row r="270" spans="1:48" x14ac:dyDescent="0.25">
      <c r="A270" s="140">
        <v>121</v>
      </c>
      <c r="B270" s="56">
        <v>1021</v>
      </c>
      <c r="C270" s="56" t="s">
        <v>2</v>
      </c>
      <c r="D270" s="102"/>
      <c r="E270" s="101" t="str">
        <f t="shared" si="218"/>
        <v>X</v>
      </c>
      <c r="F270" s="56" t="s">
        <v>123</v>
      </c>
      <c r="G270" s="56">
        <v>11</v>
      </c>
      <c r="H270" s="56" t="str">
        <f t="shared" si="219"/>
        <v>XXX101/11</v>
      </c>
      <c r="I270" s="56" t="s">
        <v>5</v>
      </c>
      <c r="J270" s="102" t="s">
        <v>6</v>
      </c>
      <c r="K270" s="103">
        <v>0.34097222222222218</v>
      </c>
      <c r="L270" s="104">
        <v>0.34166666666666662</v>
      </c>
      <c r="M270" s="68" t="s">
        <v>30</v>
      </c>
      <c r="N270" s="104">
        <v>0.36319444444444443</v>
      </c>
      <c r="O270" s="68" t="s">
        <v>29</v>
      </c>
      <c r="P270" s="56" t="str">
        <f t="shared" si="220"/>
        <v>OK</v>
      </c>
      <c r="Q270" s="105">
        <f t="shared" si="221"/>
        <v>2.1527777777777812E-2</v>
      </c>
      <c r="R270" s="105">
        <f t="shared" si="222"/>
        <v>6.9444444444444198E-4</v>
      </c>
      <c r="S270" s="105">
        <f t="shared" si="223"/>
        <v>2.2222222222222254E-2</v>
      </c>
      <c r="T270" s="105">
        <f t="shared" si="225"/>
        <v>9.0277777777777457E-3</v>
      </c>
      <c r="U270" s="56">
        <v>11</v>
      </c>
      <c r="V270" s="56">
        <f>INDEX('Počty dní'!A:E,MATCH(E270,'Počty dní'!C:C,0),4)</f>
        <v>205</v>
      </c>
      <c r="W270" s="166">
        <f t="shared" si="224"/>
        <v>2255</v>
      </c>
      <c r="X270" s="21"/>
    </row>
    <row r="271" spans="1:48" x14ac:dyDescent="0.25">
      <c r="A271" s="140">
        <v>121</v>
      </c>
      <c r="B271" s="56">
        <v>1021</v>
      </c>
      <c r="C271" s="56" t="s">
        <v>2</v>
      </c>
      <c r="D271" s="102"/>
      <c r="E271" s="101" t="str">
        <f t="shared" si="218"/>
        <v>X</v>
      </c>
      <c r="F271" s="56" t="s">
        <v>123</v>
      </c>
      <c r="G271" s="56">
        <v>13</v>
      </c>
      <c r="H271" s="56" t="str">
        <f t="shared" si="219"/>
        <v>XXX101/13</v>
      </c>
      <c r="I271" s="56" t="s">
        <v>5</v>
      </c>
      <c r="J271" s="102" t="s">
        <v>6</v>
      </c>
      <c r="K271" s="103">
        <v>0.38819444444444445</v>
      </c>
      <c r="L271" s="104">
        <v>0.3888888888888889</v>
      </c>
      <c r="M271" s="68" t="s">
        <v>29</v>
      </c>
      <c r="N271" s="104">
        <v>0.41041666666666665</v>
      </c>
      <c r="O271" s="68" t="s">
        <v>30</v>
      </c>
      <c r="P271" s="56" t="str">
        <f t="shared" si="220"/>
        <v>OK</v>
      </c>
      <c r="Q271" s="105">
        <f t="shared" si="221"/>
        <v>2.1527777777777757E-2</v>
      </c>
      <c r="R271" s="105">
        <f t="shared" si="222"/>
        <v>6.9444444444444198E-4</v>
      </c>
      <c r="S271" s="105">
        <f t="shared" si="223"/>
        <v>2.2222222222222199E-2</v>
      </c>
      <c r="T271" s="105">
        <f t="shared" si="225"/>
        <v>2.5000000000000022E-2</v>
      </c>
      <c r="U271" s="56">
        <v>11</v>
      </c>
      <c r="V271" s="56">
        <f>INDEX('Počty dní'!A:E,MATCH(E271,'Počty dní'!C:C,0),4)</f>
        <v>205</v>
      </c>
      <c r="W271" s="166">
        <f t="shared" si="224"/>
        <v>2255</v>
      </c>
      <c r="X271" s="21"/>
    </row>
    <row r="272" spans="1:48" x14ac:dyDescent="0.25">
      <c r="A272" s="140">
        <v>121</v>
      </c>
      <c r="B272" s="56">
        <v>1021</v>
      </c>
      <c r="C272" s="56" t="s">
        <v>2</v>
      </c>
      <c r="D272" s="102"/>
      <c r="E272" s="101" t="str">
        <f t="shared" si="218"/>
        <v>X</v>
      </c>
      <c r="F272" s="56" t="s">
        <v>123</v>
      </c>
      <c r="G272" s="56">
        <v>15</v>
      </c>
      <c r="H272" s="56" t="str">
        <f t="shared" si="219"/>
        <v>XXX101/15</v>
      </c>
      <c r="I272" s="56" t="s">
        <v>5</v>
      </c>
      <c r="J272" s="102" t="s">
        <v>6</v>
      </c>
      <c r="K272" s="103">
        <v>0.42430555555555555</v>
      </c>
      <c r="L272" s="104">
        <v>0.42499999999999999</v>
      </c>
      <c r="M272" s="68" t="s">
        <v>30</v>
      </c>
      <c r="N272" s="104">
        <v>0.4465277777777778</v>
      </c>
      <c r="O272" s="68" t="s">
        <v>29</v>
      </c>
      <c r="P272" s="56" t="str">
        <f t="shared" si="220"/>
        <v>OK</v>
      </c>
      <c r="Q272" s="105">
        <f t="shared" si="221"/>
        <v>2.1527777777777812E-2</v>
      </c>
      <c r="R272" s="105">
        <f t="shared" si="222"/>
        <v>6.9444444444444198E-4</v>
      </c>
      <c r="S272" s="105">
        <f t="shared" si="223"/>
        <v>2.2222222222222254E-2</v>
      </c>
      <c r="T272" s="105">
        <f t="shared" si="225"/>
        <v>1.3888888888888895E-2</v>
      </c>
      <c r="U272" s="56">
        <v>11</v>
      </c>
      <c r="V272" s="56">
        <f>INDEX('Počty dní'!A:E,MATCH(E272,'Počty dní'!C:C,0),4)</f>
        <v>205</v>
      </c>
      <c r="W272" s="166">
        <f t="shared" si="224"/>
        <v>2255</v>
      </c>
      <c r="X272" s="21"/>
    </row>
    <row r="273" spans="1:48" x14ac:dyDescent="0.25">
      <c r="A273" s="140">
        <v>121</v>
      </c>
      <c r="B273" s="56">
        <v>1021</v>
      </c>
      <c r="C273" s="56" t="s">
        <v>2</v>
      </c>
      <c r="D273" s="102"/>
      <c r="E273" s="101" t="str">
        <f t="shared" si="218"/>
        <v>X</v>
      </c>
      <c r="F273" s="56" t="s">
        <v>123</v>
      </c>
      <c r="G273" s="56">
        <v>17</v>
      </c>
      <c r="H273" s="56" t="str">
        <f t="shared" si="219"/>
        <v>XXX101/17</v>
      </c>
      <c r="I273" s="56" t="s">
        <v>5</v>
      </c>
      <c r="J273" s="102" t="s">
        <v>6</v>
      </c>
      <c r="K273" s="103">
        <v>0.47152777777777782</v>
      </c>
      <c r="L273" s="104">
        <v>0.47222222222222227</v>
      </c>
      <c r="M273" s="68" t="s">
        <v>29</v>
      </c>
      <c r="N273" s="104">
        <v>0.49374999999999997</v>
      </c>
      <c r="O273" s="68" t="s">
        <v>30</v>
      </c>
      <c r="P273" s="56" t="str">
        <f t="shared" si="220"/>
        <v>OK</v>
      </c>
      <c r="Q273" s="105">
        <f t="shared" si="221"/>
        <v>2.1527777777777701E-2</v>
      </c>
      <c r="R273" s="105">
        <f t="shared" si="222"/>
        <v>6.9444444444444198E-4</v>
      </c>
      <c r="S273" s="105">
        <f t="shared" si="223"/>
        <v>2.2222222222222143E-2</v>
      </c>
      <c r="T273" s="105">
        <f t="shared" si="225"/>
        <v>2.5000000000000022E-2</v>
      </c>
      <c r="U273" s="56">
        <v>11</v>
      </c>
      <c r="V273" s="56">
        <f>INDEX('Počty dní'!A:E,MATCH(E273,'Počty dní'!C:C,0),4)</f>
        <v>205</v>
      </c>
      <c r="W273" s="166">
        <f t="shared" si="224"/>
        <v>2255</v>
      </c>
      <c r="X273" s="21"/>
    </row>
    <row r="274" spans="1:48" x14ac:dyDescent="0.25">
      <c r="A274" s="140">
        <v>121</v>
      </c>
      <c r="B274" s="56">
        <v>1021</v>
      </c>
      <c r="C274" s="56" t="s">
        <v>2</v>
      </c>
      <c r="D274" s="102"/>
      <c r="E274" s="101" t="str">
        <f t="shared" si="218"/>
        <v>X</v>
      </c>
      <c r="F274" s="56" t="s">
        <v>123</v>
      </c>
      <c r="G274" s="56">
        <v>19</v>
      </c>
      <c r="H274" s="56" t="str">
        <f t="shared" si="219"/>
        <v>XXX101/19</v>
      </c>
      <c r="I274" s="56" t="s">
        <v>5</v>
      </c>
      <c r="J274" s="102" t="s">
        <v>6</v>
      </c>
      <c r="K274" s="103">
        <v>0.50763888888888886</v>
      </c>
      <c r="L274" s="104">
        <v>0.5083333333333333</v>
      </c>
      <c r="M274" s="68" t="s">
        <v>30</v>
      </c>
      <c r="N274" s="104">
        <v>0.53402777777777777</v>
      </c>
      <c r="O274" s="68" t="s">
        <v>29</v>
      </c>
      <c r="P274" s="56" t="str">
        <f t="shared" si="220"/>
        <v>OK</v>
      </c>
      <c r="Q274" s="105">
        <f t="shared" si="221"/>
        <v>2.5694444444444464E-2</v>
      </c>
      <c r="R274" s="105">
        <f t="shared" si="222"/>
        <v>6.9444444444444198E-4</v>
      </c>
      <c r="S274" s="105">
        <f t="shared" si="223"/>
        <v>2.6388888888888906E-2</v>
      </c>
      <c r="T274" s="105">
        <f t="shared" si="225"/>
        <v>1.3888888888888895E-2</v>
      </c>
      <c r="U274" s="56">
        <v>13.3</v>
      </c>
      <c r="V274" s="56">
        <f>INDEX('Počty dní'!A:E,MATCH(E274,'Počty dní'!C:C,0),4)</f>
        <v>205</v>
      </c>
      <c r="W274" s="166">
        <f t="shared" si="224"/>
        <v>2726.5</v>
      </c>
      <c r="X274" s="21"/>
    </row>
    <row r="275" spans="1:48" x14ac:dyDescent="0.25">
      <c r="A275" s="140">
        <v>121</v>
      </c>
      <c r="B275" s="56">
        <v>1021</v>
      </c>
      <c r="C275" s="56" t="s">
        <v>2</v>
      </c>
      <c r="D275" s="102"/>
      <c r="E275" s="101" t="str">
        <f t="shared" si="218"/>
        <v>X</v>
      </c>
      <c r="F275" s="56" t="s">
        <v>123</v>
      </c>
      <c r="G275" s="56">
        <v>21</v>
      </c>
      <c r="H275" s="56" t="str">
        <f t="shared" si="219"/>
        <v>XXX101/21</v>
      </c>
      <c r="I275" s="56" t="s">
        <v>6</v>
      </c>
      <c r="J275" s="102" t="s">
        <v>6</v>
      </c>
      <c r="K275" s="103">
        <v>0.54791666666666661</v>
      </c>
      <c r="L275" s="104">
        <v>0.54861111111111105</v>
      </c>
      <c r="M275" s="68" t="s">
        <v>29</v>
      </c>
      <c r="N275" s="104">
        <v>0.57430555555555551</v>
      </c>
      <c r="O275" s="68" t="s">
        <v>30</v>
      </c>
      <c r="P275" s="56" t="str">
        <f t="shared" si="220"/>
        <v>OK</v>
      </c>
      <c r="Q275" s="105">
        <f t="shared" si="221"/>
        <v>2.5694444444444464E-2</v>
      </c>
      <c r="R275" s="105">
        <f t="shared" si="222"/>
        <v>6.9444444444444198E-4</v>
      </c>
      <c r="S275" s="105">
        <f t="shared" si="223"/>
        <v>2.6388888888888906E-2</v>
      </c>
      <c r="T275" s="105">
        <f t="shared" si="225"/>
        <v>1.388888888888884E-2</v>
      </c>
      <c r="U275" s="56">
        <v>13.3</v>
      </c>
      <c r="V275" s="56">
        <f>INDEX('Počty dní'!A:E,MATCH(E275,'Počty dní'!C:C,0),4)</f>
        <v>205</v>
      </c>
      <c r="W275" s="166">
        <f t="shared" si="224"/>
        <v>2726.5</v>
      </c>
      <c r="X275" s="21"/>
    </row>
    <row r="276" spans="1:48" x14ac:dyDescent="0.25">
      <c r="A276" s="140">
        <v>121</v>
      </c>
      <c r="B276" s="56">
        <v>1021</v>
      </c>
      <c r="C276" s="56" t="s">
        <v>2</v>
      </c>
      <c r="D276" s="102"/>
      <c r="E276" s="101" t="str">
        <f t="shared" si="218"/>
        <v>X</v>
      </c>
      <c r="F276" s="56" t="s">
        <v>123</v>
      </c>
      <c r="G276" s="56">
        <v>23</v>
      </c>
      <c r="H276" s="56" t="str">
        <f t="shared" si="219"/>
        <v>XXX101/23</v>
      </c>
      <c r="I276" s="56" t="s">
        <v>5</v>
      </c>
      <c r="J276" s="102" t="s">
        <v>6</v>
      </c>
      <c r="K276" s="103">
        <v>0.59097222222222223</v>
      </c>
      <c r="L276" s="104">
        <v>0.59166666666666667</v>
      </c>
      <c r="M276" s="68" t="s">
        <v>30</v>
      </c>
      <c r="N276" s="104">
        <v>0.61736111111111114</v>
      </c>
      <c r="O276" s="68" t="s">
        <v>29</v>
      </c>
      <c r="P276" s="56" t="str">
        <f t="shared" si="220"/>
        <v>OK</v>
      </c>
      <c r="Q276" s="105">
        <f t="shared" si="221"/>
        <v>2.5694444444444464E-2</v>
      </c>
      <c r="R276" s="105">
        <f t="shared" si="222"/>
        <v>6.9444444444444198E-4</v>
      </c>
      <c r="S276" s="105">
        <f t="shared" si="223"/>
        <v>2.6388888888888906E-2</v>
      </c>
      <c r="T276" s="105">
        <f t="shared" si="225"/>
        <v>1.6666666666666718E-2</v>
      </c>
      <c r="U276" s="56">
        <v>13.3</v>
      </c>
      <c r="V276" s="56">
        <f>INDEX('Počty dní'!A:E,MATCH(E276,'Počty dní'!C:C,0),4)</f>
        <v>205</v>
      </c>
      <c r="W276" s="166">
        <f t="shared" si="224"/>
        <v>2726.5</v>
      </c>
      <c r="X276" s="21"/>
    </row>
    <row r="277" spans="1:48" x14ac:dyDescent="0.25">
      <c r="A277" s="140">
        <v>121</v>
      </c>
      <c r="B277" s="56">
        <v>1021</v>
      </c>
      <c r="C277" s="56" t="s">
        <v>2</v>
      </c>
      <c r="D277" s="102"/>
      <c r="E277" s="101" t="str">
        <f t="shared" si="218"/>
        <v>X</v>
      </c>
      <c r="F277" s="56" t="s">
        <v>123</v>
      </c>
      <c r="G277" s="56">
        <v>25</v>
      </c>
      <c r="H277" s="56" t="str">
        <f t="shared" si="219"/>
        <v>XXX101/25</v>
      </c>
      <c r="I277" s="56" t="s">
        <v>5</v>
      </c>
      <c r="J277" s="102" t="s">
        <v>6</v>
      </c>
      <c r="K277" s="103">
        <v>0.63819444444444451</v>
      </c>
      <c r="L277" s="104">
        <v>0.63888888888888895</v>
      </c>
      <c r="M277" s="68" t="s">
        <v>29</v>
      </c>
      <c r="N277" s="104">
        <v>0.66041666666666665</v>
      </c>
      <c r="O277" s="68" t="s">
        <v>30</v>
      </c>
      <c r="P277" s="56" t="str">
        <f t="shared" si="220"/>
        <v>OK</v>
      </c>
      <c r="Q277" s="105">
        <f t="shared" si="221"/>
        <v>2.1527777777777701E-2</v>
      </c>
      <c r="R277" s="105">
        <f t="shared" si="222"/>
        <v>6.9444444444444198E-4</v>
      </c>
      <c r="S277" s="105">
        <f t="shared" si="223"/>
        <v>2.2222222222222143E-2</v>
      </c>
      <c r="T277" s="105">
        <f t="shared" si="225"/>
        <v>2.083333333333337E-2</v>
      </c>
      <c r="U277" s="56">
        <v>11</v>
      </c>
      <c r="V277" s="56">
        <f>INDEX('Počty dní'!A:E,MATCH(E277,'Počty dní'!C:C,0),4)</f>
        <v>205</v>
      </c>
      <c r="W277" s="166">
        <f t="shared" si="224"/>
        <v>2255</v>
      </c>
      <c r="X277" s="21"/>
    </row>
    <row r="278" spans="1:48" ht="15.75" thickBot="1" x14ac:dyDescent="0.3">
      <c r="A278" s="141">
        <v>121</v>
      </c>
      <c r="B278" s="58">
        <v>1021</v>
      </c>
      <c r="C278" s="58" t="s">
        <v>2</v>
      </c>
      <c r="D278" s="106"/>
      <c r="E278" s="168" t="str">
        <f t="shared" si="218"/>
        <v>X</v>
      </c>
      <c r="F278" s="58" t="s">
        <v>123</v>
      </c>
      <c r="G278" s="58">
        <v>27</v>
      </c>
      <c r="H278" s="58" t="str">
        <f t="shared" si="219"/>
        <v>XXX101/27</v>
      </c>
      <c r="I278" s="58" t="s">
        <v>5</v>
      </c>
      <c r="J278" s="106" t="s">
        <v>6</v>
      </c>
      <c r="K278" s="107">
        <v>0.67430555555555549</v>
      </c>
      <c r="L278" s="108">
        <v>0.67499999999999993</v>
      </c>
      <c r="M278" s="60" t="s">
        <v>30</v>
      </c>
      <c r="N278" s="108">
        <v>0.69652777777777775</v>
      </c>
      <c r="O278" s="60" t="s">
        <v>29</v>
      </c>
      <c r="P278" s="232"/>
      <c r="Q278" s="170">
        <f t="shared" si="221"/>
        <v>2.1527777777777812E-2</v>
      </c>
      <c r="R278" s="170">
        <f t="shared" si="222"/>
        <v>6.9444444444444198E-4</v>
      </c>
      <c r="S278" s="170">
        <f t="shared" si="223"/>
        <v>2.2222222222222254E-2</v>
      </c>
      <c r="T278" s="170">
        <f t="shared" si="225"/>
        <v>1.388888888888884E-2</v>
      </c>
      <c r="U278" s="58">
        <v>11</v>
      </c>
      <c r="V278" s="58">
        <f>INDEX('Počty dní'!A:E,MATCH(E278,'Počty dní'!C:C,0),4)</f>
        <v>205</v>
      </c>
      <c r="W278" s="171">
        <f t="shared" si="224"/>
        <v>2255</v>
      </c>
      <c r="X278" s="21"/>
    </row>
    <row r="279" spans="1:48" ht="15.75" thickBot="1" x14ac:dyDescent="0.3">
      <c r="A279" s="172" t="str">
        <f ca="1">CONCATENATE(INDIRECT("R[-3]C[0]",FALSE),"celkem")</f>
        <v>121celkem</v>
      </c>
      <c r="B279" s="173"/>
      <c r="C279" s="173" t="str">
        <f ca="1">INDIRECT("R[-1]C[12]",FALSE)</f>
        <v>Velké Meziříčí,,aut.nádr.</v>
      </c>
      <c r="D279" s="174"/>
      <c r="E279" s="173"/>
      <c r="F279" s="175"/>
      <c r="G279" s="173"/>
      <c r="H279" s="176"/>
      <c r="I279" s="177"/>
      <c r="J279" s="178" t="str">
        <f ca="1">INDIRECT("R[-3]C[0]",FALSE)</f>
        <v>V</v>
      </c>
      <c r="K279" s="179"/>
      <c r="L279" s="180"/>
      <c r="M279" s="181"/>
      <c r="N279" s="180"/>
      <c r="O279" s="182"/>
      <c r="P279" s="173"/>
      <c r="Q279" s="183">
        <f>SUM(Q267:Q278)</f>
        <v>0.27569444444444446</v>
      </c>
      <c r="R279" s="183">
        <f>SUM(R267:R278)</f>
        <v>8.3333333333333037E-3</v>
      </c>
      <c r="S279" s="183">
        <f>SUM(S267:S278)</f>
        <v>0.28402777777777777</v>
      </c>
      <c r="T279" s="183">
        <f>SUM(T267:T278)</f>
        <v>0.19791666666666666</v>
      </c>
      <c r="U279" s="184">
        <f>SUM(U267:U278)</f>
        <v>141.19999999999999</v>
      </c>
      <c r="V279" s="185"/>
      <c r="W279" s="186">
        <f>SUM(W267:W278)</f>
        <v>28946</v>
      </c>
      <c r="X279" s="21"/>
    </row>
    <row r="280" spans="1:48" x14ac:dyDescent="0.25">
      <c r="E280" s="116"/>
      <c r="K280" s="117"/>
      <c r="L280" s="118"/>
      <c r="M280" s="120"/>
      <c r="N280" s="118"/>
      <c r="O280" s="120"/>
      <c r="X280" s="21"/>
    </row>
    <row r="281" spans="1:48" ht="15.75" thickBot="1" x14ac:dyDescent="0.3">
      <c r="E281" s="116"/>
      <c r="G281" s="67"/>
      <c r="K281" s="117"/>
      <c r="L281" s="118"/>
      <c r="M281" s="63"/>
      <c r="N281" s="118"/>
      <c r="O281" s="63"/>
      <c r="X281" s="21"/>
    </row>
    <row r="282" spans="1:48" x14ac:dyDescent="0.25">
      <c r="A282" s="138">
        <v>122</v>
      </c>
      <c r="B282" s="53">
        <v>1022</v>
      </c>
      <c r="C282" s="53" t="s">
        <v>2</v>
      </c>
      <c r="D282" s="96"/>
      <c r="E282" s="160" t="str">
        <f t="shared" ref="E282:E287" si="226">CONCATENATE(C282,D282)</f>
        <v>X</v>
      </c>
      <c r="F282" s="53" t="s">
        <v>158</v>
      </c>
      <c r="G282" s="97">
        <v>1</v>
      </c>
      <c r="H282" s="53" t="str">
        <f t="shared" ref="H282:H287" si="227">CONCATENATE(F282,"/",G282)</f>
        <v>XXX108/1</v>
      </c>
      <c r="I282" s="95" t="s">
        <v>5</v>
      </c>
      <c r="J282" s="96" t="s">
        <v>6</v>
      </c>
      <c r="K282" s="162">
        <v>0.19791666666666666</v>
      </c>
      <c r="L282" s="163">
        <v>0.19999999999999998</v>
      </c>
      <c r="M282" s="164" t="s">
        <v>29</v>
      </c>
      <c r="N282" s="163">
        <v>0.21875</v>
      </c>
      <c r="O282" s="164" t="s">
        <v>29</v>
      </c>
      <c r="P282" s="53" t="str">
        <f t="shared" ref="P282:P305" si="228">IF(M283=O282,"OK","POZOR")</f>
        <v>OK</v>
      </c>
      <c r="Q282" s="165">
        <f t="shared" ref="Q282:Q306" si="229">IF(ISNUMBER(G282),N282-L282,IF(F282="přejezd",N282-L282,0))</f>
        <v>1.8750000000000017E-2</v>
      </c>
      <c r="R282" s="165">
        <f t="shared" ref="R282:R306" si="230">IF(ISNUMBER(G282),L282-K282,0)</f>
        <v>2.0833333333333259E-3</v>
      </c>
      <c r="S282" s="165">
        <f t="shared" ref="S282:S306" si="231">Q282+R282</f>
        <v>2.0833333333333343E-2</v>
      </c>
      <c r="T282" s="165"/>
      <c r="U282" s="53">
        <v>17.100000000000001</v>
      </c>
      <c r="V282" s="53">
        <f>INDEX('Počty dní'!A:E,MATCH(E282,'Počty dní'!C:C,0),4)</f>
        <v>205</v>
      </c>
      <c r="W282" s="98">
        <f>V282*U282</f>
        <v>3505.5000000000005</v>
      </c>
      <c r="X282" s="21"/>
    </row>
    <row r="283" spans="1:48" x14ac:dyDescent="0.25">
      <c r="A283" s="140">
        <v>122</v>
      </c>
      <c r="B283" s="56">
        <v>1022</v>
      </c>
      <c r="C283" s="56" t="s">
        <v>2</v>
      </c>
      <c r="D283" s="102"/>
      <c r="E283" s="101" t="str">
        <f t="shared" si="226"/>
        <v>X</v>
      </c>
      <c r="F283" s="56" t="s">
        <v>126</v>
      </c>
      <c r="G283" s="64">
        <v>1</v>
      </c>
      <c r="H283" s="56" t="str">
        <f t="shared" si="227"/>
        <v>XXX104/1</v>
      </c>
      <c r="I283" s="99" t="s">
        <v>5</v>
      </c>
      <c r="J283" s="100" t="s">
        <v>6</v>
      </c>
      <c r="K283" s="103">
        <v>0.2298611111111111</v>
      </c>
      <c r="L283" s="104">
        <v>0.23055555555555554</v>
      </c>
      <c r="M283" s="57" t="s">
        <v>29</v>
      </c>
      <c r="N283" s="104">
        <v>0.24652777777777779</v>
      </c>
      <c r="O283" s="57" t="s">
        <v>37</v>
      </c>
      <c r="P283" s="56" t="str">
        <f t="shared" si="228"/>
        <v>OK</v>
      </c>
      <c r="Q283" s="105">
        <f t="shared" si="229"/>
        <v>1.5972222222222249E-2</v>
      </c>
      <c r="R283" s="105">
        <f t="shared" si="230"/>
        <v>6.9444444444444198E-4</v>
      </c>
      <c r="S283" s="105">
        <f t="shared" si="231"/>
        <v>1.6666666666666691E-2</v>
      </c>
      <c r="T283" s="105">
        <f t="shared" ref="T283:T306" si="232">K283-N282</f>
        <v>1.1111111111111099E-2</v>
      </c>
      <c r="U283" s="56">
        <v>12.7</v>
      </c>
      <c r="V283" s="56">
        <f>INDEX('Počty dní'!A:E,MATCH(E283,'Počty dní'!C:C,0),4)</f>
        <v>205</v>
      </c>
      <c r="W283" s="166">
        <f t="shared" ref="W283:W305" si="233">V283*U283</f>
        <v>2603.5</v>
      </c>
      <c r="X283" s="21"/>
    </row>
    <row r="284" spans="1:48" x14ac:dyDescent="0.25">
      <c r="A284" s="140">
        <v>122</v>
      </c>
      <c r="B284" s="56">
        <v>1022</v>
      </c>
      <c r="C284" s="56" t="s">
        <v>2</v>
      </c>
      <c r="D284" s="102"/>
      <c r="E284" s="101" t="str">
        <f t="shared" si="226"/>
        <v>X</v>
      </c>
      <c r="F284" s="56" t="s">
        <v>126</v>
      </c>
      <c r="G284" s="64">
        <v>4</v>
      </c>
      <c r="H284" s="56" t="str">
        <f t="shared" si="227"/>
        <v>XXX104/4</v>
      </c>
      <c r="I284" s="99" t="s">
        <v>5</v>
      </c>
      <c r="J284" s="100" t="s">
        <v>6</v>
      </c>
      <c r="K284" s="103">
        <v>0.25208333333333333</v>
      </c>
      <c r="L284" s="104">
        <v>0.25277777777777777</v>
      </c>
      <c r="M284" s="57" t="s">
        <v>37</v>
      </c>
      <c r="N284" s="104">
        <v>0.26874999999999993</v>
      </c>
      <c r="O284" s="57" t="s">
        <v>29</v>
      </c>
      <c r="P284" s="56" t="str">
        <f t="shared" si="228"/>
        <v>OK</v>
      </c>
      <c r="Q284" s="105">
        <f t="shared" si="229"/>
        <v>1.5972222222222165E-2</v>
      </c>
      <c r="R284" s="105">
        <f t="shared" si="230"/>
        <v>6.9444444444444198E-4</v>
      </c>
      <c r="S284" s="105">
        <f t="shared" si="231"/>
        <v>1.6666666666666607E-2</v>
      </c>
      <c r="T284" s="105">
        <f t="shared" si="232"/>
        <v>5.5555555555555358E-3</v>
      </c>
      <c r="U284" s="56">
        <v>12.7</v>
      </c>
      <c r="V284" s="56">
        <f>INDEX('Počty dní'!A:E,MATCH(E284,'Počty dní'!C:C,0),4)</f>
        <v>205</v>
      </c>
      <c r="W284" s="166">
        <f t="shared" si="233"/>
        <v>2603.5</v>
      </c>
      <c r="X284" s="21"/>
    </row>
    <row r="285" spans="1:48" x14ac:dyDescent="0.25">
      <c r="A285" s="140">
        <v>122</v>
      </c>
      <c r="B285" s="56">
        <v>1022</v>
      </c>
      <c r="C285" s="56" t="s">
        <v>2</v>
      </c>
      <c r="D285" s="102"/>
      <c r="E285" s="56" t="str">
        <f t="shared" si="226"/>
        <v>X</v>
      </c>
      <c r="F285" s="56" t="s">
        <v>82</v>
      </c>
      <c r="G285" s="56"/>
      <c r="H285" s="56" t="str">
        <f t="shared" si="227"/>
        <v>přejezd/</v>
      </c>
      <c r="I285" s="56"/>
      <c r="J285" s="102" t="s">
        <v>6</v>
      </c>
      <c r="K285" s="103">
        <v>0.26874999999999999</v>
      </c>
      <c r="L285" s="104">
        <v>0.26874999999999999</v>
      </c>
      <c r="M285" s="57" t="s">
        <v>29</v>
      </c>
      <c r="N285" s="104">
        <v>0.26944444444444443</v>
      </c>
      <c r="O285" s="57" t="s">
        <v>42</v>
      </c>
      <c r="P285" s="56" t="str">
        <f t="shared" si="228"/>
        <v>OK</v>
      </c>
      <c r="Q285" s="105">
        <f t="shared" si="229"/>
        <v>6.9444444444444198E-4</v>
      </c>
      <c r="R285" s="105">
        <f t="shared" si="230"/>
        <v>0</v>
      </c>
      <c r="S285" s="105">
        <f t="shared" si="231"/>
        <v>6.9444444444444198E-4</v>
      </c>
      <c r="T285" s="105">
        <f t="shared" si="232"/>
        <v>0</v>
      </c>
      <c r="U285" s="56">
        <v>0</v>
      </c>
      <c r="V285" s="56">
        <f>INDEX('Počty dní'!A:E,MATCH(E285,'Počty dní'!C:C,0),4)</f>
        <v>205</v>
      </c>
      <c r="W285" s="166">
        <f t="shared" si="233"/>
        <v>0</v>
      </c>
      <c r="X285" s="21"/>
      <c r="AL285" s="27"/>
      <c r="AM285" s="27"/>
      <c r="AP285" s="16"/>
      <c r="AQ285" s="16"/>
      <c r="AR285" s="16"/>
      <c r="AS285" s="16"/>
      <c r="AT285" s="16"/>
      <c r="AU285" s="28"/>
      <c r="AV285" s="28"/>
    </row>
    <row r="286" spans="1:48" x14ac:dyDescent="0.25">
      <c r="A286" s="140">
        <v>122</v>
      </c>
      <c r="B286" s="56">
        <v>1022</v>
      </c>
      <c r="C286" s="56" t="s">
        <v>2</v>
      </c>
      <c r="D286" s="102"/>
      <c r="E286" s="101" t="str">
        <f t="shared" si="226"/>
        <v>X</v>
      </c>
      <c r="F286" s="56" t="s">
        <v>137</v>
      </c>
      <c r="G286" s="64">
        <v>7</v>
      </c>
      <c r="H286" s="56" t="str">
        <f t="shared" si="227"/>
        <v>XXX460/7</v>
      </c>
      <c r="I286" s="99" t="s">
        <v>6</v>
      </c>
      <c r="J286" s="100" t="s">
        <v>6</v>
      </c>
      <c r="K286" s="103">
        <v>0.27291666666666664</v>
      </c>
      <c r="L286" s="104">
        <v>0.27430555555555552</v>
      </c>
      <c r="M286" s="57" t="s">
        <v>42</v>
      </c>
      <c r="N286" s="104">
        <v>0.30416666666666664</v>
      </c>
      <c r="O286" s="57" t="s">
        <v>41</v>
      </c>
      <c r="P286" s="56" t="str">
        <f t="shared" si="228"/>
        <v>OK</v>
      </c>
      <c r="Q286" s="105">
        <f t="shared" si="229"/>
        <v>2.9861111111111116E-2</v>
      </c>
      <c r="R286" s="105">
        <f t="shared" si="230"/>
        <v>1.388888888888884E-3</v>
      </c>
      <c r="S286" s="105">
        <f t="shared" si="231"/>
        <v>3.125E-2</v>
      </c>
      <c r="T286" s="105">
        <f t="shared" si="232"/>
        <v>3.4722222222222099E-3</v>
      </c>
      <c r="U286" s="56">
        <v>24.5</v>
      </c>
      <c r="V286" s="56">
        <f>INDEX('Počty dní'!A:E,MATCH(E286,'Počty dní'!C:C,0),4)</f>
        <v>205</v>
      </c>
      <c r="W286" s="166">
        <f t="shared" si="233"/>
        <v>5022.5</v>
      </c>
      <c r="X286" s="21"/>
    </row>
    <row r="287" spans="1:48" x14ac:dyDescent="0.25">
      <c r="A287" s="140">
        <v>122</v>
      </c>
      <c r="B287" s="56">
        <v>1022</v>
      </c>
      <c r="C287" s="56" t="s">
        <v>2</v>
      </c>
      <c r="D287" s="102"/>
      <c r="E287" s="101" t="str">
        <f t="shared" si="226"/>
        <v>X</v>
      </c>
      <c r="F287" s="56" t="s">
        <v>137</v>
      </c>
      <c r="G287" s="64">
        <v>10</v>
      </c>
      <c r="H287" s="56" t="str">
        <f t="shared" si="227"/>
        <v>XXX460/10</v>
      </c>
      <c r="I287" s="99" t="s">
        <v>5</v>
      </c>
      <c r="J287" s="100" t="s">
        <v>6</v>
      </c>
      <c r="K287" s="103">
        <v>0.31458333333333333</v>
      </c>
      <c r="L287" s="104">
        <v>0.31805555555555554</v>
      </c>
      <c r="M287" s="57" t="s">
        <v>41</v>
      </c>
      <c r="N287" s="104">
        <v>0.35069444444444442</v>
      </c>
      <c r="O287" s="57" t="s">
        <v>42</v>
      </c>
      <c r="P287" s="56" t="str">
        <f t="shared" si="228"/>
        <v>OK</v>
      </c>
      <c r="Q287" s="105">
        <f t="shared" si="229"/>
        <v>3.2638888888888884E-2</v>
      </c>
      <c r="R287" s="105">
        <f t="shared" si="230"/>
        <v>3.4722222222222099E-3</v>
      </c>
      <c r="S287" s="105">
        <f t="shared" si="231"/>
        <v>3.6111111111111094E-2</v>
      </c>
      <c r="T287" s="105">
        <f t="shared" si="232"/>
        <v>1.0416666666666685E-2</v>
      </c>
      <c r="U287" s="56">
        <v>25.7</v>
      </c>
      <c r="V287" s="56">
        <f>INDEX('Počty dní'!A:E,MATCH(E287,'Počty dní'!C:C,0),4)</f>
        <v>205</v>
      </c>
      <c r="W287" s="166">
        <f t="shared" si="233"/>
        <v>5268.5</v>
      </c>
      <c r="X287" s="21"/>
    </row>
    <row r="288" spans="1:48" x14ac:dyDescent="0.25">
      <c r="A288" s="140">
        <v>122</v>
      </c>
      <c r="B288" s="56">
        <v>1022</v>
      </c>
      <c r="C288" s="56" t="s">
        <v>2</v>
      </c>
      <c r="D288" s="102"/>
      <c r="E288" s="56" t="str">
        <f t="shared" ref="E288" si="234">CONCATENATE(C288,D288)</f>
        <v>X</v>
      </c>
      <c r="F288" s="56" t="s">
        <v>82</v>
      </c>
      <c r="G288" s="56"/>
      <c r="H288" s="56" t="str">
        <f t="shared" ref="H288" si="235">CONCATENATE(F288,"/",G288)</f>
        <v>přejezd/</v>
      </c>
      <c r="I288" s="99"/>
      <c r="J288" s="100" t="s">
        <v>6</v>
      </c>
      <c r="K288" s="103">
        <v>0.3923611111111111</v>
      </c>
      <c r="L288" s="104">
        <v>0.3923611111111111</v>
      </c>
      <c r="M288" s="57" t="s">
        <v>42</v>
      </c>
      <c r="N288" s="104">
        <v>0.39583333333333331</v>
      </c>
      <c r="O288" s="68" t="s">
        <v>102</v>
      </c>
      <c r="P288" s="56" t="str">
        <f t="shared" si="228"/>
        <v>OK</v>
      </c>
      <c r="Q288" s="105">
        <f t="shared" si="229"/>
        <v>3.4722222222222099E-3</v>
      </c>
      <c r="R288" s="105">
        <f t="shared" si="230"/>
        <v>0</v>
      </c>
      <c r="S288" s="105">
        <f t="shared" si="231"/>
        <v>3.4722222222222099E-3</v>
      </c>
      <c r="T288" s="105">
        <f t="shared" si="232"/>
        <v>4.1666666666666685E-2</v>
      </c>
      <c r="U288" s="56">
        <v>0</v>
      </c>
      <c r="V288" s="56">
        <f>INDEX('Počty dní'!A:E,MATCH(E288,'Počty dní'!C:C,0),4)</f>
        <v>205</v>
      </c>
      <c r="W288" s="166">
        <f t="shared" si="233"/>
        <v>0</v>
      </c>
      <c r="X288" s="21"/>
      <c r="AL288" s="27"/>
      <c r="AM288" s="27"/>
      <c r="AP288" s="16"/>
      <c r="AQ288" s="16"/>
      <c r="AR288" s="16"/>
      <c r="AS288" s="16"/>
      <c r="AT288" s="16"/>
      <c r="AU288" s="28"/>
      <c r="AV288" s="28"/>
    </row>
    <row r="289" spans="1:48" x14ac:dyDescent="0.25">
      <c r="A289" s="140">
        <v>122</v>
      </c>
      <c r="B289" s="56">
        <v>1022</v>
      </c>
      <c r="C289" s="56" t="s">
        <v>2</v>
      </c>
      <c r="D289" s="102"/>
      <c r="E289" s="101" t="str">
        <f>CONCATENATE(C289,D289)</f>
        <v>X</v>
      </c>
      <c r="F289" s="56" t="s">
        <v>147</v>
      </c>
      <c r="G289" s="71">
        <v>5</v>
      </c>
      <c r="H289" s="56" t="str">
        <f>CONCATENATE(F289,"/",G289)</f>
        <v>XXX106/5</v>
      </c>
      <c r="I289" s="99" t="s">
        <v>5</v>
      </c>
      <c r="J289" s="100" t="s">
        <v>6</v>
      </c>
      <c r="K289" s="103">
        <v>0.39583333333333331</v>
      </c>
      <c r="L289" s="104">
        <v>0.3979166666666667</v>
      </c>
      <c r="M289" s="68" t="s">
        <v>102</v>
      </c>
      <c r="N289" s="104">
        <v>0.4152777777777778</v>
      </c>
      <c r="O289" s="57" t="s">
        <v>95</v>
      </c>
      <c r="P289" s="56" t="str">
        <f t="shared" si="228"/>
        <v>OK</v>
      </c>
      <c r="Q289" s="105">
        <f t="shared" si="229"/>
        <v>1.7361111111111105E-2</v>
      </c>
      <c r="R289" s="105">
        <f t="shared" si="230"/>
        <v>2.0833333333333814E-3</v>
      </c>
      <c r="S289" s="105">
        <f t="shared" si="231"/>
        <v>1.9444444444444486E-2</v>
      </c>
      <c r="T289" s="105">
        <f t="shared" si="232"/>
        <v>0</v>
      </c>
      <c r="U289" s="56">
        <v>11.5</v>
      </c>
      <c r="V289" s="56">
        <f>INDEX('Počty dní'!A:E,MATCH(E289,'Počty dní'!C:C,0),4)</f>
        <v>205</v>
      </c>
      <c r="W289" s="166">
        <f t="shared" si="233"/>
        <v>2357.5</v>
      </c>
      <c r="X289" s="21"/>
    </row>
    <row r="290" spans="1:48" x14ac:dyDescent="0.25">
      <c r="A290" s="140">
        <v>122</v>
      </c>
      <c r="B290" s="56">
        <v>1022</v>
      </c>
      <c r="C290" s="56" t="s">
        <v>2</v>
      </c>
      <c r="D290" s="102"/>
      <c r="E290" s="101" t="str">
        <f>CONCATENATE(C290,D290)</f>
        <v>X</v>
      </c>
      <c r="F290" s="56" t="s">
        <v>147</v>
      </c>
      <c r="G290" s="71">
        <v>8</v>
      </c>
      <c r="H290" s="56" t="str">
        <f>CONCATENATE(F290,"/",G290)</f>
        <v>XXX106/8</v>
      </c>
      <c r="I290" s="99" t="s">
        <v>5</v>
      </c>
      <c r="J290" s="100" t="s">
        <v>6</v>
      </c>
      <c r="K290" s="103">
        <v>0.4152777777777778</v>
      </c>
      <c r="L290" s="104">
        <v>0.41666666666666669</v>
      </c>
      <c r="M290" s="57" t="s">
        <v>95</v>
      </c>
      <c r="N290" s="104">
        <v>0.43541666666666662</v>
      </c>
      <c r="O290" s="68" t="s">
        <v>102</v>
      </c>
      <c r="P290" s="56" t="str">
        <f t="shared" si="228"/>
        <v>OK</v>
      </c>
      <c r="Q290" s="105">
        <f t="shared" si="229"/>
        <v>1.8749999999999933E-2</v>
      </c>
      <c r="R290" s="105">
        <f t="shared" si="230"/>
        <v>1.388888888888884E-3</v>
      </c>
      <c r="S290" s="105">
        <f t="shared" si="231"/>
        <v>2.0138888888888817E-2</v>
      </c>
      <c r="T290" s="105">
        <f t="shared" si="232"/>
        <v>0</v>
      </c>
      <c r="U290" s="56">
        <v>12.9</v>
      </c>
      <c r="V290" s="56">
        <f>INDEX('Počty dní'!A:E,MATCH(E290,'Počty dní'!C:C,0),4)</f>
        <v>205</v>
      </c>
      <c r="W290" s="166">
        <f t="shared" si="233"/>
        <v>2644.5</v>
      </c>
      <c r="X290" s="21"/>
    </row>
    <row r="291" spans="1:48" x14ac:dyDescent="0.25">
      <c r="A291" s="140">
        <v>122</v>
      </c>
      <c r="B291" s="56">
        <v>1022</v>
      </c>
      <c r="C291" s="56" t="s">
        <v>2</v>
      </c>
      <c r="D291" s="102"/>
      <c r="E291" s="56" t="str">
        <f>CONCATENATE(C291,D291)</f>
        <v>X</v>
      </c>
      <c r="F291" s="56" t="s">
        <v>82</v>
      </c>
      <c r="G291" s="56"/>
      <c r="H291" s="56" t="str">
        <f>CONCATENATE(F291,"/",G291)</f>
        <v>přejezd/</v>
      </c>
      <c r="I291" s="99"/>
      <c r="J291" s="100" t="s">
        <v>6</v>
      </c>
      <c r="K291" s="103">
        <v>0.43541666666666662</v>
      </c>
      <c r="L291" s="104">
        <v>0.43541666666666662</v>
      </c>
      <c r="M291" s="68" t="s">
        <v>102</v>
      </c>
      <c r="N291" s="104">
        <v>0.4381944444444445</v>
      </c>
      <c r="O291" s="57" t="s">
        <v>29</v>
      </c>
      <c r="P291" s="56" t="str">
        <f t="shared" si="228"/>
        <v>OK</v>
      </c>
      <c r="Q291" s="105">
        <f t="shared" si="229"/>
        <v>2.7777777777778789E-3</v>
      </c>
      <c r="R291" s="105">
        <f t="shared" si="230"/>
        <v>0</v>
      </c>
      <c r="S291" s="105">
        <f t="shared" si="231"/>
        <v>2.7777777777778789E-3</v>
      </c>
      <c r="T291" s="105">
        <f t="shared" si="232"/>
        <v>0</v>
      </c>
      <c r="U291" s="56">
        <v>0</v>
      </c>
      <c r="V291" s="56">
        <f>INDEX('Počty dní'!A:E,MATCH(E291,'Počty dní'!C:C,0),4)</f>
        <v>205</v>
      </c>
      <c r="W291" s="166">
        <f t="shared" si="233"/>
        <v>0</v>
      </c>
      <c r="X291" s="21"/>
      <c r="AL291" s="27"/>
      <c r="AM291" s="27"/>
      <c r="AP291" s="16"/>
      <c r="AQ291" s="16"/>
      <c r="AR291" s="16"/>
      <c r="AS291" s="16"/>
      <c r="AT291" s="16"/>
      <c r="AU291" s="28"/>
      <c r="AV291" s="28"/>
    </row>
    <row r="292" spans="1:48" x14ac:dyDescent="0.25">
      <c r="A292" s="140">
        <v>122</v>
      </c>
      <c r="B292" s="56">
        <v>1022</v>
      </c>
      <c r="C292" s="56" t="s">
        <v>2</v>
      </c>
      <c r="D292" s="102"/>
      <c r="E292" s="101" t="str">
        <f>CONCATENATE(C292,D292)</f>
        <v>X</v>
      </c>
      <c r="F292" s="56" t="s">
        <v>126</v>
      </c>
      <c r="G292" s="55">
        <v>11</v>
      </c>
      <c r="H292" s="56" t="str">
        <f>CONCATENATE(F292,"/",G292)</f>
        <v>XXX104/11</v>
      </c>
      <c r="I292" s="56" t="s">
        <v>5</v>
      </c>
      <c r="J292" s="100" t="s">
        <v>6</v>
      </c>
      <c r="K292" s="103">
        <v>0.43888888888888888</v>
      </c>
      <c r="L292" s="104">
        <v>0.43888888888888888</v>
      </c>
      <c r="M292" s="57" t="s">
        <v>29</v>
      </c>
      <c r="N292" s="104">
        <v>0.44722222222222219</v>
      </c>
      <c r="O292" s="57" t="s">
        <v>128</v>
      </c>
      <c r="P292" s="56" t="str">
        <f t="shared" si="228"/>
        <v>OK</v>
      </c>
      <c r="Q292" s="105">
        <f t="shared" si="229"/>
        <v>8.3333333333333037E-3</v>
      </c>
      <c r="R292" s="105">
        <f t="shared" si="230"/>
        <v>0</v>
      </c>
      <c r="S292" s="105">
        <f t="shared" si="231"/>
        <v>8.3333333333333037E-3</v>
      </c>
      <c r="T292" s="105">
        <f t="shared" si="232"/>
        <v>6.9444444444438647E-4</v>
      </c>
      <c r="U292" s="56">
        <v>6.1</v>
      </c>
      <c r="V292" s="56">
        <f>INDEX('Počty dní'!A:E,MATCH(E292,'Počty dní'!C:C,0),4)</f>
        <v>205</v>
      </c>
      <c r="W292" s="166">
        <f t="shared" si="233"/>
        <v>1250.5</v>
      </c>
      <c r="X292" s="21"/>
    </row>
    <row r="293" spans="1:48" x14ac:dyDescent="0.25">
      <c r="A293" s="140">
        <v>122</v>
      </c>
      <c r="B293" s="56">
        <v>1022</v>
      </c>
      <c r="C293" s="56" t="s">
        <v>2</v>
      </c>
      <c r="D293" s="102"/>
      <c r="E293" s="101" t="str">
        <f>CONCATENATE(C293,D293)</f>
        <v>X</v>
      </c>
      <c r="F293" s="56" t="s">
        <v>126</v>
      </c>
      <c r="G293" s="64">
        <v>14</v>
      </c>
      <c r="H293" s="56" t="str">
        <f>CONCATENATE(F293,"/",G293)</f>
        <v>XXX104/14</v>
      </c>
      <c r="I293" s="56" t="s">
        <v>5</v>
      </c>
      <c r="J293" s="100" t="s">
        <v>6</v>
      </c>
      <c r="K293" s="103">
        <v>0.46805555555555556</v>
      </c>
      <c r="L293" s="104">
        <v>0.46875</v>
      </c>
      <c r="M293" s="57" t="s">
        <v>128</v>
      </c>
      <c r="N293" s="104">
        <v>0.4770833333333333</v>
      </c>
      <c r="O293" s="57" t="s">
        <v>29</v>
      </c>
      <c r="P293" s="56" t="str">
        <f t="shared" si="228"/>
        <v>OK</v>
      </c>
      <c r="Q293" s="105">
        <f t="shared" si="229"/>
        <v>8.3333333333333037E-3</v>
      </c>
      <c r="R293" s="105">
        <f t="shared" si="230"/>
        <v>6.9444444444444198E-4</v>
      </c>
      <c r="S293" s="105">
        <f t="shared" si="231"/>
        <v>9.0277777777777457E-3</v>
      </c>
      <c r="T293" s="105">
        <f t="shared" si="232"/>
        <v>2.083333333333337E-2</v>
      </c>
      <c r="U293" s="56">
        <v>6.1</v>
      </c>
      <c r="V293" s="56">
        <f>INDEX('Počty dní'!A:E,MATCH(E293,'Počty dní'!C:C,0),4)</f>
        <v>205</v>
      </c>
      <c r="W293" s="166">
        <f t="shared" si="233"/>
        <v>1250.5</v>
      </c>
      <c r="X293" s="21"/>
    </row>
    <row r="294" spans="1:48" x14ac:dyDescent="0.25">
      <c r="A294" s="140">
        <v>122</v>
      </c>
      <c r="B294" s="56">
        <v>1022</v>
      </c>
      <c r="C294" s="56" t="s">
        <v>2</v>
      </c>
      <c r="D294" s="102"/>
      <c r="E294" s="56" t="str">
        <f t="shared" ref="E294" si="236">CONCATENATE(C294,D294)</f>
        <v>X</v>
      </c>
      <c r="F294" s="56" t="s">
        <v>82</v>
      </c>
      <c r="G294" s="56"/>
      <c r="H294" s="56" t="str">
        <f t="shared" ref="H294" si="237">CONCATENATE(F294,"/",G294)</f>
        <v>přejezd/</v>
      </c>
      <c r="I294" s="99"/>
      <c r="J294" s="100" t="s">
        <v>6</v>
      </c>
      <c r="K294" s="103">
        <v>0.47916666666666669</v>
      </c>
      <c r="L294" s="104">
        <v>0.47916666666666669</v>
      </c>
      <c r="M294" s="68" t="str">
        <f>O373</f>
        <v>Velké Meziříčí,,aut.nádr.</v>
      </c>
      <c r="N294" s="104">
        <v>0.48125000000000001</v>
      </c>
      <c r="O294" s="57" t="s">
        <v>42</v>
      </c>
      <c r="P294" s="56" t="str">
        <f t="shared" si="228"/>
        <v>OK</v>
      </c>
      <c r="Q294" s="105">
        <f t="shared" si="229"/>
        <v>2.0833333333333259E-3</v>
      </c>
      <c r="R294" s="105">
        <f t="shared" si="230"/>
        <v>0</v>
      </c>
      <c r="S294" s="105">
        <f t="shared" si="231"/>
        <v>2.0833333333333259E-3</v>
      </c>
      <c r="T294" s="105">
        <f t="shared" si="232"/>
        <v>2.0833333333333814E-3</v>
      </c>
      <c r="U294" s="56">
        <v>0</v>
      </c>
      <c r="V294" s="56">
        <f>INDEX('Počty dní'!A:E,MATCH(E294,'Počty dní'!C:C,0),4)</f>
        <v>205</v>
      </c>
      <c r="W294" s="166">
        <f t="shared" si="233"/>
        <v>0</v>
      </c>
      <c r="X294" s="21"/>
      <c r="AL294" s="27"/>
      <c r="AM294" s="27"/>
      <c r="AP294" s="16"/>
      <c r="AQ294" s="16"/>
      <c r="AR294" s="16"/>
      <c r="AS294" s="16"/>
      <c r="AT294" s="16"/>
      <c r="AU294" s="28"/>
      <c r="AV294" s="28"/>
    </row>
    <row r="295" spans="1:48" x14ac:dyDescent="0.25">
      <c r="A295" s="140">
        <v>122</v>
      </c>
      <c r="B295" s="56">
        <v>1022</v>
      </c>
      <c r="C295" s="56" t="s">
        <v>2</v>
      </c>
      <c r="D295" s="128"/>
      <c r="E295" s="101" t="str">
        <f t="shared" ref="E295:E302" si="238">CONCATENATE(C295,D295)</f>
        <v>X</v>
      </c>
      <c r="F295" s="56" t="s">
        <v>137</v>
      </c>
      <c r="G295" s="64">
        <v>17</v>
      </c>
      <c r="H295" s="56" t="str">
        <f t="shared" ref="H295:H302" si="239">CONCATENATE(F295,"/",G295)</f>
        <v>XXX460/17</v>
      </c>
      <c r="I295" s="99" t="s">
        <v>5</v>
      </c>
      <c r="J295" s="100" t="s">
        <v>6</v>
      </c>
      <c r="K295" s="103">
        <v>0.48125000000000001</v>
      </c>
      <c r="L295" s="104">
        <v>0.4826388888888889</v>
      </c>
      <c r="M295" s="57" t="s">
        <v>42</v>
      </c>
      <c r="N295" s="104">
        <v>0.51527777777777783</v>
      </c>
      <c r="O295" s="57" t="s">
        <v>41</v>
      </c>
      <c r="P295" s="56" t="str">
        <f t="shared" si="228"/>
        <v>OK</v>
      </c>
      <c r="Q295" s="105">
        <f t="shared" si="229"/>
        <v>3.2638888888888939E-2</v>
      </c>
      <c r="R295" s="105">
        <f t="shared" si="230"/>
        <v>1.388888888888884E-3</v>
      </c>
      <c r="S295" s="105">
        <f t="shared" si="231"/>
        <v>3.4027777777777823E-2</v>
      </c>
      <c r="T295" s="105">
        <f t="shared" si="232"/>
        <v>0</v>
      </c>
      <c r="U295" s="56">
        <v>25.7</v>
      </c>
      <c r="V295" s="56">
        <f>INDEX('Počty dní'!A:E,MATCH(E295,'Počty dní'!C:C,0),4)</f>
        <v>205</v>
      </c>
      <c r="W295" s="166">
        <f t="shared" si="233"/>
        <v>5268.5</v>
      </c>
      <c r="X295" s="21"/>
    </row>
    <row r="296" spans="1:48" x14ac:dyDescent="0.25">
      <c r="A296" s="140">
        <v>122</v>
      </c>
      <c r="B296" s="56">
        <v>1022</v>
      </c>
      <c r="C296" s="56" t="s">
        <v>2</v>
      </c>
      <c r="D296" s="128">
        <v>25</v>
      </c>
      <c r="E296" s="101" t="str">
        <f t="shared" si="238"/>
        <v>X25</v>
      </c>
      <c r="F296" s="56" t="s">
        <v>137</v>
      </c>
      <c r="G296" s="64">
        <v>18</v>
      </c>
      <c r="H296" s="56" t="str">
        <f t="shared" si="239"/>
        <v>XXX460/18</v>
      </c>
      <c r="I296" s="99" t="s">
        <v>5</v>
      </c>
      <c r="J296" s="100" t="s">
        <v>6</v>
      </c>
      <c r="K296" s="103">
        <v>0.5229166666666667</v>
      </c>
      <c r="L296" s="104">
        <v>0.52638888888888891</v>
      </c>
      <c r="M296" s="57" t="s">
        <v>41</v>
      </c>
      <c r="N296" s="104">
        <v>0.5541666666666667</v>
      </c>
      <c r="O296" s="57" t="s">
        <v>42</v>
      </c>
      <c r="P296" s="56" t="str">
        <f t="shared" si="228"/>
        <v>OK</v>
      </c>
      <c r="Q296" s="105">
        <f t="shared" si="229"/>
        <v>2.777777777777779E-2</v>
      </c>
      <c r="R296" s="105">
        <f t="shared" si="230"/>
        <v>3.4722222222222099E-3</v>
      </c>
      <c r="S296" s="105">
        <f t="shared" si="231"/>
        <v>3.125E-2</v>
      </c>
      <c r="T296" s="105">
        <f t="shared" si="232"/>
        <v>7.6388888888888618E-3</v>
      </c>
      <c r="U296" s="56">
        <v>24.5</v>
      </c>
      <c r="V296" s="56">
        <f>INDEX('Počty dní'!A:E,MATCH(E296,'Počty dní'!C:C,0),4)</f>
        <v>205</v>
      </c>
      <c r="W296" s="166">
        <f t="shared" si="233"/>
        <v>5022.5</v>
      </c>
      <c r="X296" s="21"/>
    </row>
    <row r="297" spans="1:48" x14ac:dyDescent="0.25">
      <c r="A297" s="140">
        <v>122</v>
      </c>
      <c r="B297" s="56">
        <v>1022</v>
      </c>
      <c r="C297" s="56" t="s">
        <v>2</v>
      </c>
      <c r="D297" s="102"/>
      <c r="E297" s="101" t="str">
        <f t="shared" si="238"/>
        <v>X</v>
      </c>
      <c r="F297" s="56" t="s">
        <v>137</v>
      </c>
      <c r="G297" s="64">
        <v>21</v>
      </c>
      <c r="H297" s="56" t="str">
        <f t="shared" si="239"/>
        <v>XXX460/21</v>
      </c>
      <c r="I297" s="99" t="s">
        <v>5</v>
      </c>
      <c r="J297" s="100" t="s">
        <v>6</v>
      </c>
      <c r="K297" s="103">
        <v>0.56458333333333333</v>
      </c>
      <c r="L297" s="104">
        <v>0.56597222222222221</v>
      </c>
      <c r="M297" s="57" t="s">
        <v>42</v>
      </c>
      <c r="N297" s="104">
        <v>0.59583333333333333</v>
      </c>
      <c r="O297" s="57" t="s">
        <v>41</v>
      </c>
      <c r="P297" s="56" t="str">
        <f t="shared" si="228"/>
        <v>OK</v>
      </c>
      <c r="Q297" s="105">
        <f t="shared" si="229"/>
        <v>2.9861111111111116E-2</v>
      </c>
      <c r="R297" s="105">
        <f t="shared" si="230"/>
        <v>1.388888888888884E-3</v>
      </c>
      <c r="S297" s="105">
        <f t="shared" si="231"/>
        <v>3.125E-2</v>
      </c>
      <c r="T297" s="105">
        <f t="shared" si="232"/>
        <v>1.041666666666663E-2</v>
      </c>
      <c r="U297" s="56">
        <v>24.5</v>
      </c>
      <c r="V297" s="56">
        <f>INDEX('Počty dní'!A:E,MATCH(E297,'Počty dní'!C:C,0),4)</f>
        <v>205</v>
      </c>
      <c r="W297" s="166">
        <f t="shared" si="233"/>
        <v>5022.5</v>
      </c>
      <c r="X297" s="21"/>
    </row>
    <row r="298" spans="1:48" x14ac:dyDescent="0.25">
      <c r="A298" s="140">
        <v>122</v>
      </c>
      <c r="B298" s="56">
        <v>1022</v>
      </c>
      <c r="C298" s="56" t="s">
        <v>2</v>
      </c>
      <c r="D298" s="102"/>
      <c r="E298" s="101" t="str">
        <f t="shared" si="238"/>
        <v>X</v>
      </c>
      <c r="F298" s="56" t="s">
        <v>137</v>
      </c>
      <c r="G298" s="71">
        <v>24</v>
      </c>
      <c r="H298" s="56" t="str">
        <f t="shared" si="239"/>
        <v>XXX460/24</v>
      </c>
      <c r="I298" s="99" t="s">
        <v>6</v>
      </c>
      <c r="J298" s="100" t="s">
        <v>6</v>
      </c>
      <c r="K298" s="103">
        <v>0.60625000000000007</v>
      </c>
      <c r="L298" s="104">
        <v>0.60972222222222217</v>
      </c>
      <c r="M298" s="57" t="s">
        <v>41</v>
      </c>
      <c r="N298" s="104">
        <v>0.63958333333333328</v>
      </c>
      <c r="O298" s="57" t="s">
        <v>42</v>
      </c>
      <c r="P298" s="56" t="str">
        <f t="shared" si="228"/>
        <v>OK</v>
      </c>
      <c r="Q298" s="105">
        <f t="shared" si="229"/>
        <v>2.9861111111111116E-2</v>
      </c>
      <c r="R298" s="105">
        <f t="shared" si="230"/>
        <v>3.4722222222220989E-3</v>
      </c>
      <c r="S298" s="105">
        <f t="shared" si="231"/>
        <v>3.3333333333333215E-2</v>
      </c>
      <c r="T298" s="105">
        <f t="shared" si="232"/>
        <v>1.0416666666666741E-2</v>
      </c>
      <c r="U298" s="56">
        <v>24.5</v>
      </c>
      <c r="V298" s="56">
        <f>INDEX('Počty dní'!A:E,MATCH(E298,'Počty dní'!C:C,0),4)</f>
        <v>205</v>
      </c>
      <c r="W298" s="166">
        <f t="shared" si="233"/>
        <v>5022.5</v>
      </c>
      <c r="X298" s="21"/>
    </row>
    <row r="299" spans="1:48" x14ac:dyDescent="0.25">
      <c r="A299" s="140">
        <v>122</v>
      </c>
      <c r="B299" s="56">
        <v>1022</v>
      </c>
      <c r="C299" s="56" t="s">
        <v>2</v>
      </c>
      <c r="D299" s="102"/>
      <c r="E299" s="101" t="str">
        <f t="shared" si="238"/>
        <v>X</v>
      </c>
      <c r="F299" s="56" t="s">
        <v>137</v>
      </c>
      <c r="G299" s="64">
        <v>25</v>
      </c>
      <c r="H299" s="56" t="str">
        <f t="shared" si="239"/>
        <v>XXX460/25</v>
      </c>
      <c r="I299" s="99" t="s">
        <v>5</v>
      </c>
      <c r="J299" s="100" t="s">
        <v>6</v>
      </c>
      <c r="K299" s="103">
        <v>0.6479166666666667</v>
      </c>
      <c r="L299" s="104">
        <v>0.64930555555555558</v>
      </c>
      <c r="M299" s="57" t="s">
        <v>42</v>
      </c>
      <c r="N299" s="104">
        <v>0.6791666666666667</v>
      </c>
      <c r="O299" s="57" t="s">
        <v>41</v>
      </c>
      <c r="P299" s="56" t="str">
        <f t="shared" si="228"/>
        <v>OK</v>
      </c>
      <c r="Q299" s="105">
        <f t="shared" si="229"/>
        <v>2.9861111111111116E-2</v>
      </c>
      <c r="R299" s="105">
        <f t="shared" si="230"/>
        <v>1.388888888888884E-3</v>
      </c>
      <c r="S299" s="105">
        <f t="shared" si="231"/>
        <v>3.125E-2</v>
      </c>
      <c r="T299" s="105">
        <f t="shared" si="232"/>
        <v>8.3333333333334147E-3</v>
      </c>
      <c r="U299" s="56">
        <v>24.5</v>
      </c>
      <c r="V299" s="56">
        <f>INDEX('Počty dní'!A:E,MATCH(E299,'Počty dní'!C:C,0),4)</f>
        <v>205</v>
      </c>
      <c r="W299" s="166">
        <f t="shared" si="233"/>
        <v>5022.5</v>
      </c>
      <c r="X299" s="21"/>
    </row>
    <row r="300" spans="1:48" x14ac:dyDescent="0.25">
      <c r="A300" s="140">
        <v>122</v>
      </c>
      <c r="B300" s="56">
        <v>1022</v>
      </c>
      <c r="C300" s="56" t="s">
        <v>2</v>
      </c>
      <c r="D300" s="102"/>
      <c r="E300" s="101" t="str">
        <f t="shared" si="238"/>
        <v>X</v>
      </c>
      <c r="F300" s="56" t="s">
        <v>137</v>
      </c>
      <c r="G300" s="71">
        <v>28</v>
      </c>
      <c r="H300" s="56" t="str">
        <f t="shared" si="239"/>
        <v>XXX460/28</v>
      </c>
      <c r="I300" s="99" t="s">
        <v>5</v>
      </c>
      <c r="J300" s="100" t="s">
        <v>6</v>
      </c>
      <c r="K300" s="103">
        <v>0.68958333333333333</v>
      </c>
      <c r="L300" s="104">
        <v>0.69305555555555554</v>
      </c>
      <c r="M300" s="57" t="s">
        <v>41</v>
      </c>
      <c r="N300" s="104">
        <v>0.72291666666666676</v>
      </c>
      <c r="O300" s="57" t="s">
        <v>42</v>
      </c>
      <c r="P300" s="56" t="str">
        <f t="shared" si="228"/>
        <v>OK</v>
      </c>
      <c r="Q300" s="105">
        <f t="shared" si="229"/>
        <v>2.9861111111111227E-2</v>
      </c>
      <c r="R300" s="105">
        <f t="shared" si="230"/>
        <v>3.4722222222222099E-3</v>
      </c>
      <c r="S300" s="105">
        <f t="shared" si="231"/>
        <v>3.3333333333333437E-2</v>
      </c>
      <c r="T300" s="105">
        <f t="shared" si="232"/>
        <v>1.041666666666663E-2</v>
      </c>
      <c r="U300" s="56">
        <v>24.5</v>
      </c>
      <c r="V300" s="56">
        <f>INDEX('Počty dní'!A:E,MATCH(E300,'Počty dní'!C:C,0),4)</f>
        <v>205</v>
      </c>
      <c r="W300" s="166">
        <f t="shared" si="233"/>
        <v>5022.5</v>
      </c>
      <c r="X300" s="21"/>
    </row>
    <row r="301" spans="1:48" x14ac:dyDescent="0.25">
      <c r="A301" s="140">
        <v>122</v>
      </c>
      <c r="B301" s="56">
        <v>1022</v>
      </c>
      <c r="C301" s="56" t="s">
        <v>2</v>
      </c>
      <c r="D301" s="102"/>
      <c r="E301" s="101" t="str">
        <f t="shared" si="238"/>
        <v>X</v>
      </c>
      <c r="F301" s="56" t="s">
        <v>137</v>
      </c>
      <c r="G301" s="64">
        <v>29</v>
      </c>
      <c r="H301" s="56" t="str">
        <f t="shared" si="239"/>
        <v>XXX460/29</v>
      </c>
      <c r="I301" s="99" t="s">
        <v>5</v>
      </c>
      <c r="J301" s="100" t="s">
        <v>6</v>
      </c>
      <c r="K301" s="103">
        <v>0.73125000000000007</v>
      </c>
      <c r="L301" s="104">
        <v>0.73263888888888884</v>
      </c>
      <c r="M301" s="57" t="s">
        <v>42</v>
      </c>
      <c r="N301" s="104">
        <v>0.76527777777777783</v>
      </c>
      <c r="O301" s="57" t="s">
        <v>41</v>
      </c>
      <c r="P301" s="56" t="str">
        <f t="shared" si="228"/>
        <v>OK</v>
      </c>
      <c r="Q301" s="105">
        <f t="shared" si="229"/>
        <v>3.2638888888888995E-2</v>
      </c>
      <c r="R301" s="105">
        <f t="shared" si="230"/>
        <v>1.3888888888887729E-3</v>
      </c>
      <c r="S301" s="105">
        <f t="shared" si="231"/>
        <v>3.4027777777777768E-2</v>
      </c>
      <c r="T301" s="105">
        <f t="shared" si="232"/>
        <v>8.3333333333333037E-3</v>
      </c>
      <c r="U301" s="56">
        <v>25.7</v>
      </c>
      <c r="V301" s="56">
        <f>INDEX('Počty dní'!A:E,MATCH(E301,'Počty dní'!C:C,0),4)</f>
        <v>205</v>
      </c>
      <c r="W301" s="166">
        <f t="shared" si="233"/>
        <v>5268.5</v>
      </c>
      <c r="X301" s="21"/>
    </row>
    <row r="302" spans="1:48" x14ac:dyDescent="0.25">
      <c r="A302" s="140">
        <v>122</v>
      </c>
      <c r="B302" s="56">
        <v>1022</v>
      </c>
      <c r="C302" s="56" t="s">
        <v>2</v>
      </c>
      <c r="D302" s="102"/>
      <c r="E302" s="101" t="str">
        <f t="shared" si="238"/>
        <v>X</v>
      </c>
      <c r="F302" s="56" t="s">
        <v>137</v>
      </c>
      <c r="G302" s="64">
        <v>32</v>
      </c>
      <c r="H302" s="56" t="str">
        <f t="shared" si="239"/>
        <v>XXX460/32</v>
      </c>
      <c r="I302" s="99" t="s">
        <v>5</v>
      </c>
      <c r="J302" s="100" t="s">
        <v>6</v>
      </c>
      <c r="K302" s="103">
        <v>0.7729166666666667</v>
      </c>
      <c r="L302" s="104">
        <v>0.77638888888888891</v>
      </c>
      <c r="M302" s="57" t="s">
        <v>41</v>
      </c>
      <c r="N302" s="104">
        <v>0.80486111111111114</v>
      </c>
      <c r="O302" s="57" t="s">
        <v>29</v>
      </c>
      <c r="P302" s="56" t="str">
        <f t="shared" si="228"/>
        <v>OK</v>
      </c>
      <c r="Q302" s="105">
        <f t="shared" si="229"/>
        <v>2.8472222222222232E-2</v>
      </c>
      <c r="R302" s="105">
        <f t="shared" si="230"/>
        <v>3.4722222222222099E-3</v>
      </c>
      <c r="S302" s="105">
        <f t="shared" si="231"/>
        <v>3.1944444444444442E-2</v>
      </c>
      <c r="T302" s="105">
        <f t="shared" si="232"/>
        <v>7.6388888888888618E-3</v>
      </c>
      <c r="U302" s="56">
        <v>24.2</v>
      </c>
      <c r="V302" s="56">
        <f>INDEX('Počty dní'!A:E,MATCH(E302,'Počty dní'!C:C,0),4)</f>
        <v>205</v>
      </c>
      <c r="W302" s="166">
        <f t="shared" si="233"/>
        <v>4961</v>
      </c>
      <c r="X302" s="21"/>
    </row>
    <row r="303" spans="1:48" x14ac:dyDescent="0.25">
      <c r="A303" s="140">
        <v>122</v>
      </c>
      <c r="B303" s="56">
        <v>1022</v>
      </c>
      <c r="C303" s="56" t="s">
        <v>2</v>
      </c>
      <c r="D303" s="102"/>
      <c r="E303" s="56" t="str">
        <f t="shared" ref="E303" si="240">CONCATENATE(C303,D303)</f>
        <v>X</v>
      </c>
      <c r="F303" s="56" t="s">
        <v>82</v>
      </c>
      <c r="G303" s="56"/>
      <c r="H303" s="56" t="str">
        <f t="shared" ref="H303" si="241">CONCATENATE(F303,"/",G303)</f>
        <v>přejezd/</v>
      </c>
      <c r="I303" s="99"/>
      <c r="J303" s="100" t="s">
        <v>6</v>
      </c>
      <c r="K303" s="103">
        <v>0.8979166666666667</v>
      </c>
      <c r="L303" s="104">
        <v>0.8979166666666667</v>
      </c>
      <c r="M303" s="68" t="str">
        <f>O302</f>
        <v>Velké Meziříčí,,aut.nádr.</v>
      </c>
      <c r="N303" s="104">
        <v>0.90138888888888891</v>
      </c>
      <c r="O303" s="68" t="s">
        <v>102</v>
      </c>
      <c r="P303" s="56" t="str">
        <f t="shared" si="228"/>
        <v>OK</v>
      </c>
      <c r="Q303" s="105">
        <f t="shared" si="229"/>
        <v>3.4722222222222099E-3</v>
      </c>
      <c r="R303" s="105">
        <f t="shared" si="230"/>
        <v>0</v>
      </c>
      <c r="S303" s="105">
        <f t="shared" si="231"/>
        <v>3.4722222222222099E-3</v>
      </c>
      <c r="T303" s="105">
        <f t="shared" si="232"/>
        <v>9.3055555555555558E-2</v>
      </c>
      <c r="U303" s="56">
        <v>0</v>
      </c>
      <c r="V303" s="56">
        <f>INDEX('Počty dní'!A:E,MATCH(E303,'Počty dní'!C:C,0),4)</f>
        <v>205</v>
      </c>
      <c r="W303" s="166">
        <f t="shared" si="233"/>
        <v>0</v>
      </c>
      <c r="X303" s="21"/>
      <c r="AL303" s="27"/>
      <c r="AM303" s="27"/>
      <c r="AP303" s="16"/>
      <c r="AQ303" s="16"/>
      <c r="AR303" s="16"/>
      <c r="AS303" s="16"/>
      <c r="AT303" s="16"/>
      <c r="AU303" s="28"/>
      <c r="AV303" s="28"/>
    </row>
    <row r="304" spans="1:48" x14ac:dyDescent="0.25">
      <c r="A304" s="140">
        <v>122</v>
      </c>
      <c r="B304" s="56">
        <v>1022</v>
      </c>
      <c r="C304" s="56" t="s">
        <v>2</v>
      </c>
      <c r="D304" s="102"/>
      <c r="E304" s="101" t="str">
        <f>CONCATENATE(C304,D304)</f>
        <v>X</v>
      </c>
      <c r="F304" s="56" t="s">
        <v>123</v>
      </c>
      <c r="G304" s="64">
        <v>29</v>
      </c>
      <c r="H304" s="56" t="str">
        <f>CONCATENATE(F304,"/",G304)</f>
        <v>XXX101/29</v>
      </c>
      <c r="I304" s="99" t="s">
        <v>5</v>
      </c>
      <c r="J304" s="100" t="s">
        <v>6</v>
      </c>
      <c r="K304" s="103">
        <v>0.90138888888888891</v>
      </c>
      <c r="L304" s="104">
        <v>0.90208333333333324</v>
      </c>
      <c r="M304" s="68" t="s">
        <v>102</v>
      </c>
      <c r="N304" s="104">
        <v>0.90625</v>
      </c>
      <c r="O304" s="68" t="s">
        <v>30</v>
      </c>
      <c r="P304" s="56" t="str">
        <f t="shared" si="228"/>
        <v>OK</v>
      </c>
      <c r="Q304" s="105">
        <f t="shared" si="229"/>
        <v>4.1666666666667629E-3</v>
      </c>
      <c r="R304" s="105">
        <f t="shared" si="230"/>
        <v>6.9444444444433095E-4</v>
      </c>
      <c r="S304" s="105">
        <f t="shared" si="231"/>
        <v>4.8611111111110938E-3</v>
      </c>
      <c r="T304" s="105">
        <f t="shared" si="232"/>
        <v>0</v>
      </c>
      <c r="U304" s="56">
        <v>4.4000000000000004</v>
      </c>
      <c r="V304" s="56">
        <f>INDEX('Počty dní'!A:E,MATCH(E304,'Počty dní'!C:C,0),4)</f>
        <v>205</v>
      </c>
      <c r="W304" s="166">
        <f t="shared" si="233"/>
        <v>902.00000000000011</v>
      </c>
      <c r="X304" s="21"/>
    </row>
    <row r="305" spans="1:48" x14ac:dyDescent="0.25">
      <c r="A305" s="140">
        <v>122</v>
      </c>
      <c r="B305" s="56">
        <v>1022</v>
      </c>
      <c r="C305" s="56" t="s">
        <v>2</v>
      </c>
      <c r="D305" s="102"/>
      <c r="E305" s="101" t="str">
        <f>CONCATENATE(C305,D305)</f>
        <v>X</v>
      </c>
      <c r="F305" s="56" t="s">
        <v>123</v>
      </c>
      <c r="G305" s="64">
        <v>31</v>
      </c>
      <c r="H305" s="56" t="str">
        <f>CONCATENATE(F305,"/",G305)</f>
        <v>XXX101/31</v>
      </c>
      <c r="I305" s="99" t="s">
        <v>5</v>
      </c>
      <c r="J305" s="100" t="s">
        <v>6</v>
      </c>
      <c r="K305" s="103">
        <v>0.92638888888888893</v>
      </c>
      <c r="L305" s="104">
        <v>0.92708333333333337</v>
      </c>
      <c r="M305" s="68" t="s">
        <v>30</v>
      </c>
      <c r="N305" s="104">
        <v>0.93055555555555547</v>
      </c>
      <c r="O305" s="68" t="s">
        <v>102</v>
      </c>
      <c r="P305" s="56" t="str">
        <f t="shared" si="228"/>
        <v>OK</v>
      </c>
      <c r="Q305" s="105">
        <f t="shared" si="229"/>
        <v>3.4722222222220989E-3</v>
      </c>
      <c r="R305" s="105">
        <f t="shared" si="230"/>
        <v>6.9444444444444198E-4</v>
      </c>
      <c r="S305" s="105">
        <f t="shared" si="231"/>
        <v>4.1666666666665408E-3</v>
      </c>
      <c r="T305" s="105">
        <f t="shared" si="232"/>
        <v>2.0138888888888928E-2</v>
      </c>
      <c r="U305" s="56">
        <v>4.4000000000000004</v>
      </c>
      <c r="V305" s="56">
        <f>INDEX('Počty dní'!A:E,MATCH(E305,'Počty dní'!C:C,0),4)</f>
        <v>205</v>
      </c>
      <c r="W305" s="166">
        <f t="shared" si="233"/>
        <v>902.00000000000011</v>
      </c>
      <c r="X305" s="21"/>
    </row>
    <row r="306" spans="1:48" ht="15.75" thickBot="1" x14ac:dyDescent="0.3">
      <c r="A306" s="141">
        <v>122</v>
      </c>
      <c r="B306" s="58">
        <v>1022</v>
      </c>
      <c r="C306" s="58" t="s">
        <v>2</v>
      </c>
      <c r="D306" s="106"/>
      <c r="E306" s="58" t="str">
        <f>CONCATENATE(C306,D306)</f>
        <v>X</v>
      </c>
      <c r="F306" s="58" t="s">
        <v>82</v>
      </c>
      <c r="G306" s="58"/>
      <c r="H306" s="58" t="str">
        <f>CONCATENATE(F306,"/",G306)</f>
        <v>přejezd/</v>
      </c>
      <c r="I306" s="198"/>
      <c r="J306" s="194" t="s">
        <v>6</v>
      </c>
      <c r="K306" s="107">
        <v>0.93055555555555547</v>
      </c>
      <c r="L306" s="108">
        <v>0.93055555555555547</v>
      </c>
      <c r="M306" s="60" t="str">
        <f>O305</f>
        <v>Velké Meziříčí,,Zámecké schody</v>
      </c>
      <c r="N306" s="108">
        <v>0.93263888888888891</v>
      </c>
      <c r="O306" s="59" t="s">
        <v>29</v>
      </c>
      <c r="P306" s="232"/>
      <c r="Q306" s="170">
        <f t="shared" si="229"/>
        <v>2.083333333333437E-3</v>
      </c>
      <c r="R306" s="170">
        <f t="shared" si="230"/>
        <v>0</v>
      </c>
      <c r="S306" s="170">
        <f t="shared" si="231"/>
        <v>2.083333333333437E-3</v>
      </c>
      <c r="T306" s="170">
        <f t="shared" si="232"/>
        <v>0</v>
      </c>
      <c r="U306" s="58">
        <v>0</v>
      </c>
      <c r="V306" s="58">
        <f>INDEX('Počty dní'!A:E,MATCH(E306,'Počty dní'!C:C,0),4)</f>
        <v>205</v>
      </c>
      <c r="W306" s="171">
        <f t="shared" ref="W306" si="242">V306*U306</f>
        <v>0</v>
      </c>
      <c r="X306" s="21"/>
      <c r="AL306" s="27"/>
      <c r="AM306" s="27"/>
      <c r="AP306" s="16"/>
      <c r="AQ306" s="16"/>
      <c r="AR306" s="16"/>
      <c r="AS306" s="16"/>
      <c r="AT306" s="16"/>
      <c r="AU306" s="28"/>
      <c r="AV306" s="28"/>
    </row>
    <row r="307" spans="1:48" ht="15.75" thickBot="1" x14ac:dyDescent="0.3">
      <c r="A307" s="172" t="str">
        <f ca="1">CONCATENATE(INDIRECT("R[-3]C[0]",FALSE),"celkem")</f>
        <v>122celkem</v>
      </c>
      <c r="B307" s="173"/>
      <c r="C307" s="173" t="str">
        <f ca="1">INDIRECT("R[-1]C[12]",FALSE)</f>
        <v>Velké Meziříčí,,aut.nádr.</v>
      </c>
      <c r="D307" s="174"/>
      <c r="E307" s="173"/>
      <c r="F307" s="175"/>
      <c r="G307" s="173"/>
      <c r="H307" s="176"/>
      <c r="I307" s="177"/>
      <c r="J307" s="178" t="str">
        <f ca="1">INDIRECT("R[-3]C[0]",FALSE)</f>
        <v>V</v>
      </c>
      <c r="K307" s="179"/>
      <c r="L307" s="180"/>
      <c r="M307" s="181"/>
      <c r="N307" s="180"/>
      <c r="O307" s="182"/>
      <c r="P307" s="173"/>
      <c r="Q307" s="183">
        <f>SUM(Q282:Q306)</f>
        <v>0.42916666666666697</v>
      </c>
      <c r="R307" s="183">
        <f>SUM(R282:R306)</f>
        <v>3.3333333333332937E-2</v>
      </c>
      <c r="S307" s="183">
        <f>SUM(S282:S306)</f>
        <v>0.46249999999999991</v>
      </c>
      <c r="T307" s="183">
        <f>SUM(T282:T306)</f>
        <v>0.27222222222222225</v>
      </c>
      <c r="U307" s="184">
        <f>SUM(U282:U306)</f>
        <v>336.19999999999993</v>
      </c>
      <c r="V307" s="185"/>
      <c r="W307" s="186">
        <f>SUM(W282:W306)</f>
        <v>68921</v>
      </c>
      <c r="X307" s="21"/>
    </row>
    <row r="308" spans="1:48" x14ac:dyDescent="0.25">
      <c r="E308" s="116"/>
      <c r="G308" s="67"/>
      <c r="K308" s="117"/>
      <c r="L308" s="118"/>
      <c r="M308" s="63"/>
      <c r="N308" s="118"/>
      <c r="O308" s="63"/>
      <c r="X308" s="21"/>
    </row>
    <row r="309" spans="1:48" ht="15.75" thickBot="1" x14ac:dyDescent="0.3">
      <c r="E309" s="116"/>
      <c r="G309" s="67"/>
      <c r="K309" s="117"/>
      <c r="L309" s="118"/>
      <c r="M309" s="63"/>
      <c r="N309" s="118"/>
      <c r="O309" s="63"/>
      <c r="X309" s="21"/>
    </row>
    <row r="310" spans="1:48" x14ac:dyDescent="0.25">
      <c r="A310" s="138">
        <v>123</v>
      </c>
      <c r="B310" s="53">
        <v>1023</v>
      </c>
      <c r="C310" s="53" t="s">
        <v>2</v>
      </c>
      <c r="D310" s="96"/>
      <c r="E310" s="160" t="str">
        <f t="shared" ref="E310:E311" si="243">CONCATENATE(C310,D310)</f>
        <v>X</v>
      </c>
      <c r="F310" s="53" t="s">
        <v>124</v>
      </c>
      <c r="G310" s="97">
        <v>3</v>
      </c>
      <c r="H310" s="53" t="str">
        <f t="shared" ref="H310:H311" si="244">CONCATENATE(F310,"/",G310)</f>
        <v>XXX102/3</v>
      </c>
      <c r="I310" s="95" t="s">
        <v>5</v>
      </c>
      <c r="J310" s="95" t="s">
        <v>5</v>
      </c>
      <c r="K310" s="162">
        <v>0.21527777777777779</v>
      </c>
      <c r="L310" s="163">
        <v>0.21527777777777779</v>
      </c>
      <c r="M310" s="164" t="s">
        <v>29</v>
      </c>
      <c r="N310" s="163">
        <v>0.22083333333333333</v>
      </c>
      <c r="O310" s="164" t="s">
        <v>99</v>
      </c>
      <c r="P310" s="53" t="str">
        <f t="shared" ref="P310:P326" si="245">IF(M311=O310,"OK","POZOR")</f>
        <v>OK</v>
      </c>
      <c r="Q310" s="165">
        <f t="shared" ref="Q310:Q327" si="246">IF(ISNUMBER(G310),N310-L310,IF(F310="přejezd",N310-L310,0))</f>
        <v>5.5555555555555358E-3</v>
      </c>
      <c r="R310" s="165">
        <f t="shared" ref="R310:R327" si="247">IF(ISNUMBER(G310),L310-K310,0)</f>
        <v>0</v>
      </c>
      <c r="S310" s="165">
        <f t="shared" ref="S310:S327" si="248">Q310+R310</f>
        <v>5.5555555555555358E-3</v>
      </c>
      <c r="T310" s="165"/>
      <c r="U310" s="53">
        <v>6.1</v>
      </c>
      <c r="V310" s="53">
        <f>INDEX('Počty dní'!A:E,MATCH(E310,'Počty dní'!C:C,0),4)</f>
        <v>205</v>
      </c>
      <c r="W310" s="98">
        <f t="shared" ref="W310:W311" si="249">V310*U310</f>
        <v>1250.5</v>
      </c>
      <c r="X310" s="21"/>
    </row>
    <row r="311" spans="1:48" x14ac:dyDescent="0.25">
      <c r="A311" s="139">
        <v>123</v>
      </c>
      <c r="B311" s="56">
        <v>1023</v>
      </c>
      <c r="C311" s="56" t="s">
        <v>2</v>
      </c>
      <c r="D311" s="102"/>
      <c r="E311" s="101" t="str">
        <f t="shared" si="243"/>
        <v>X</v>
      </c>
      <c r="F311" s="56" t="s">
        <v>124</v>
      </c>
      <c r="G311" s="73">
        <v>4</v>
      </c>
      <c r="H311" s="56" t="str">
        <f t="shared" si="244"/>
        <v>XXX102/4</v>
      </c>
      <c r="I311" s="99" t="s">
        <v>5</v>
      </c>
      <c r="J311" s="99" t="s">
        <v>5</v>
      </c>
      <c r="K311" s="123">
        <v>0.22083333333333333</v>
      </c>
      <c r="L311" s="124">
        <v>0.22222222222222221</v>
      </c>
      <c r="M311" s="57" t="s">
        <v>99</v>
      </c>
      <c r="N311" s="124">
        <v>0.2388888888888889</v>
      </c>
      <c r="O311" s="57" t="s">
        <v>29</v>
      </c>
      <c r="P311" s="56" t="str">
        <f t="shared" si="245"/>
        <v>OK</v>
      </c>
      <c r="Q311" s="105">
        <f t="shared" si="246"/>
        <v>1.6666666666666691E-2</v>
      </c>
      <c r="R311" s="105">
        <f t="shared" si="247"/>
        <v>1.388888888888884E-3</v>
      </c>
      <c r="S311" s="105">
        <f t="shared" si="248"/>
        <v>1.8055555555555575E-2</v>
      </c>
      <c r="T311" s="105">
        <f t="shared" ref="T311:T327" si="250">K311-N310</f>
        <v>0</v>
      </c>
      <c r="U311" s="56">
        <v>13</v>
      </c>
      <c r="V311" s="56">
        <f>INDEX('Počty dní'!A:E,MATCH(E311,'Počty dní'!C:C,0),4)</f>
        <v>205</v>
      </c>
      <c r="W311" s="166">
        <f t="shared" si="249"/>
        <v>2665</v>
      </c>
      <c r="X311" s="21"/>
    </row>
    <row r="312" spans="1:48" x14ac:dyDescent="0.25">
      <c r="A312" s="139">
        <v>123</v>
      </c>
      <c r="B312" s="56">
        <v>1023</v>
      </c>
      <c r="C312" s="56" t="s">
        <v>2</v>
      </c>
      <c r="D312" s="102"/>
      <c r="E312" s="101" t="str">
        <f t="shared" ref="E312:E321" si="251">CONCATENATE(C312,D312)</f>
        <v>X</v>
      </c>
      <c r="F312" s="56" t="s">
        <v>124</v>
      </c>
      <c r="G312" s="71">
        <v>5</v>
      </c>
      <c r="H312" s="56" t="str">
        <f t="shared" ref="H312:H321" si="252">CONCATENATE(F312,"/",G312)</f>
        <v>XXX102/5</v>
      </c>
      <c r="I312" s="99" t="s">
        <v>5</v>
      </c>
      <c r="J312" s="99" t="s">
        <v>5</v>
      </c>
      <c r="K312" s="103">
        <v>0.25347222222222221</v>
      </c>
      <c r="L312" s="104">
        <v>0.25555555555555559</v>
      </c>
      <c r="M312" s="57" t="s">
        <v>29</v>
      </c>
      <c r="N312" s="104">
        <v>0.28055555555555556</v>
      </c>
      <c r="O312" s="57" t="s">
        <v>97</v>
      </c>
      <c r="P312" s="56" t="str">
        <f t="shared" si="245"/>
        <v>OK</v>
      </c>
      <c r="Q312" s="105">
        <f t="shared" si="246"/>
        <v>2.4999999999999967E-2</v>
      </c>
      <c r="R312" s="105">
        <f t="shared" si="247"/>
        <v>2.0833333333333814E-3</v>
      </c>
      <c r="S312" s="105">
        <f t="shared" si="248"/>
        <v>2.7083333333333348E-2</v>
      </c>
      <c r="T312" s="105">
        <f t="shared" si="250"/>
        <v>1.4583333333333309E-2</v>
      </c>
      <c r="U312" s="56">
        <v>20.2</v>
      </c>
      <c r="V312" s="56">
        <f>INDEX('Počty dní'!A:E,MATCH(E312,'Počty dní'!C:C,0),4)</f>
        <v>205</v>
      </c>
      <c r="W312" s="166">
        <f t="shared" ref="W312:W320" si="253">V312*U312</f>
        <v>4141</v>
      </c>
      <c r="X312" s="21"/>
    </row>
    <row r="313" spans="1:48" x14ac:dyDescent="0.25">
      <c r="A313" s="139">
        <v>123</v>
      </c>
      <c r="B313" s="56">
        <v>1023</v>
      </c>
      <c r="C313" s="56" t="s">
        <v>2</v>
      </c>
      <c r="D313" s="102"/>
      <c r="E313" s="101" t="str">
        <f t="shared" si="251"/>
        <v>X</v>
      </c>
      <c r="F313" s="56" t="s">
        <v>124</v>
      </c>
      <c r="G313" s="73">
        <v>8</v>
      </c>
      <c r="H313" s="56" t="str">
        <f t="shared" si="252"/>
        <v>XXX102/8</v>
      </c>
      <c r="I313" s="99" t="s">
        <v>5</v>
      </c>
      <c r="J313" s="99" t="s">
        <v>5</v>
      </c>
      <c r="K313" s="123">
        <v>0.28055555555555556</v>
      </c>
      <c r="L313" s="124">
        <v>0.28333333333333333</v>
      </c>
      <c r="M313" s="57" t="s">
        <v>97</v>
      </c>
      <c r="N313" s="124">
        <v>0.30902777777777779</v>
      </c>
      <c r="O313" s="57" t="s">
        <v>29</v>
      </c>
      <c r="P313" s="56" t="str">
        <f t="shared" si="245"/>
        <v>OK</v>
      </c>
      <c r="Q313" s="105">
        <f t="shared" si="246"/>
        <v>2.5694444444444464E-2</v>
      </c>
      <c r="R313" s="105">
        <f t="shared" si="247"/>
        <v>2.7777777777777679E-3</v>
      </c>
      <c r="S313" s="105">
        <f t="shared" si="248"/>
        <v>2.8472222222222232E-2</v>
      </c>
      <c r="T313" s="105">
        <f t="shared" si="250"/>
        <v>0</v>
      </c>
      <c r="U313" s="56">
        <v>20.2</v>
      </c>
      <c r="V313" s="56">
        <f>INDEX('Počty dní'!A:E,MATCH(E313,'Počty dní'!C:C,0),4)</f>
        <v>205</v>
      </c>
      <c r="W313" s="166">
        <f t="shared" si="253"/>
        <v>4141</v>
      </c>
      <c r="X313" s="21"/>
    </row>
    <row r="314" spans="1:48" x14ac:dyDescent="0.25">
      <c r="A314" s="139">
        <v>123</v>
      </c>
      <c r="B314" s="56">
        <v>1023</v>
      </c>
      <c r="C314" s="56" t="s">
        <v>2</v>
      </c>
      <c r="D314" s="102">
        <v>10</v>
      </c>
      <c r="E314" s="101" t="str">
        <f t="shared" si="251"/>
        <v>X10</v>
      </c>
      <c r="F314" s="56" t="s">
        <v>123</v>
      </c>
      <c r="G314" s="71">
        <v>7</v>
      </c>
      <c r="H314" s="56" t="str">
        <f t="shared" si="252"/>
        <v>XXX101/7</v>
      </c>
      <c r="I314" s="99" t="s">
        <v>5</v>
      </c>
      <c r="J314" s="99" t="s">
        <v>5</v>
      </c>
      <c r="K314" s="103">
        <v>0.30902777777777779</v>
      </c>
      <c r="L314" s="124">
        <v>0.3125</v>
      </c>
      <c r="M314" s="57" t="s">
        <v>29</v>
      </c>
      <c r="N314" s="104">
        <v>0.32361111111111113</v>
      </c>
      <c r="O314" s="57" t="s">
        <v>29</v>
      </c>
      <c r="P314" s="56" t="str">
        <f t="shared" si="245"/>
        <v>OK</v>
      </c>
      <c r="Q314" s="105">
        <f t="shared" si="246"/>
        <v>1.1111111111111127E-2</v>
      </c>
      <c r="R314" s="105">
        <f t="shared" si="247"/>
        <v>3.4722222222222099E-3</v>
      </c>
      <c r="S314" s="105">
        <f t="shared" si="248"/>
        <v>1.4583333333333337E-2</v>
      </c>
      <c r="T314" s="105">
        <f t="shared" si="250"/>
        <v>0</v>
      </c>
      <c r="U314" s="56">
        <v>5.6</v>
      </c>
      <c r="V314" s="56">
        <f>INDEX('Počty dní'!A:E,MATCH(E314,'Počty dní'!C:C,0),4)</f>
        <v>195</v>
      </c>
      <c r="W314" s="166">
        <f t="shared" si="253"/>
        <v>1092</v>
      </c>
      <c r="X314" s="21"/>
    </row>
    <row r="315" spans="1:48" x14ac:dyDescent="0.25">
      <c r="A315" s="139">
        <v>123</v>
      </c>
      <c r="B315" s="56">
        <v>1023</v>
      </c>
      <c r="C315" s="56" t="s">
        <v>2</v>
      </c>
      <c r="D315" s="102"/>
      <c r="E315" s="101" t="str">
        <f>CONCATENATE(C315,D315)</f>
        <v>X</v>
      </c>
      <c r="F315" s="56" t="s">
        <v>126</v>
      </c>
      <c r="G315" s="55">
        <v>9</v>
      </c>
      <c r="H315" s="56" t="str">
        <f>CONCATENATE(F315,"/",G315)</f>
        <v>XXX104/9</v>
      </c>
      <c r="I315" s="56" t="s">
        <v>5</v>
      </c>
      <c r="J315" s="99" t="s">
        <v>5</v>
      </c>
      <c r="K315" s="103">
        <v>0.39652777777777776</v>
      </c>
      <c r="L315" s="124">
        <v>0.3972222222222222</v>
      </c>
      <c r="M315" s="57" t="s">
        <v>29</v>
      </c>
      <c r="N315" s="104">
        <v>0.41319444444444442</v>
      </c>
      <c r="O315" s="57" t="s">
        <v>37</v>
      </c>
      <c r="P315" s="56" t="str">
        <f t="shared" si="245"/>
        <v>OK</v>
      </c>
      <c r="Q315" s="105">
        <f t="shared" si="246"/>
        <v>1.5972222222222221E-2</v>
      </c>
      <c r="R315" s="105">
        <f t="shared" si="247"/>
        <v>6.9444444444444198E-4</v>
      </c>
      <c r="S315" s="105">
        <f t="shared" si="248"/>
        <v>1.6666666666666663E-2</v>
      </c>
      <c r="T315" s="105">
        <f t="shared" si="250"/>
        <v>7.291666666666663E-2</v>
      </c>
      <c r="U315" s="56">
        <v>12.7</v>
      </c>
      <c r="V315" s="56">
        <f>INDEX('Počty dní'!A:E,MATCH(E315,'Počty dní'!C:C,0),4)</f>
        <v>205</v>
      </c>
      <c r="W315" s="166">
        <f>V315*U315</f>
        <v>2603.5</v>
      </c>
      <c r="X315" s="21"/>
    </row>
    <row r="316" spans="1:48" x14ac:dyDescent="0.25">
      <c r="A316" s="139">
        <v>123</v>
      </c>
      <c r="B316" s="56">
        <v>1023</v>
      </c>
      <c r="C316" s="56" t="s">
        <v>2</v>
      </c>
      <c r="D316" s="102"/>
      <c r="E316" s="101" t="str">
        <f>CONCATENATE(C316,D316)</f>
        <v>X</v>
      </c>
      <c r="F316" s="56" t="s">
        <v>126</v>
      </c>
      <c r="G316" s="64">
        <v>12</v>
      </c>
      <c r="H316" s="56" t="str">
        <f>CONCATENATE(F316,"/",G316)</f>
        <v>XXX104/12</v>
      </c>
      <c r="I316" s="56" t="s">
        <v>5</v>
      </c>
      <c r="J316" s="99" t="s">
        <v>5</v>
      </c>
      <c r="K316" s="103">
        <v>0.41875000000000001</v>
      </c>
      <c r="L316" s="124">
        <v>0.41944444444444445</v>
      </c>
      <c r="M316" s="57" t="s">
        <v>37</v>
      </c>
      <c r="N316" s="104">
        <v>0.43541666666666662</v>
      </c>
      <c r="O316" s="57" t="s">
        <v>29</v>
      </c>
      <c r="P316" s="56" t="str">
        <f t="shared" si="245"/>
        <v>OK</v>
      </c>
      <c r="Q316" s="105">
        <f t="shared" si="246"/>
        <v>1.5972222222222165E-2</v>
      </c>
      <c r="R316" s="105">
        <f t="shared" si="247"/>
        <v>6.9444444444444198E-4</v>
      </c>
      <c r="S316" s="105">
        <f t="shared" si="248"/>
        <v>1.6666666666666607E-2</v>
      </c>
      <c r="T316" s="105">
        <f t="shared" si="250"/>
        <v>5.5555555555555913E-3</v>
      </c>
      <c r="U316" s="56">
        <v>12.7</v>
      </c>
      <c r="V316" s="56">
        <f>INDEX('Počty dní'!A:E,MATCH(E316,'Počty dní'!C:C,0),4)</f>
        <v>205</v>
      </c>
      <c r="W316" s="166">
        <f>V316*U316</f>
        <v>2603.5</v>
      </c>
      <c r="X316" s="21"/>
    </row>
    <row r="317" spans="1:48" x14ac:dyDescent="0.25">
      <c r="A317" s="139">
        <v>123</v>
      </c>
      <c r="B317" s="56">
        <v>1023</v>
      </c>
      <c r="C317" s="56" t="s">
        <v>2</v>
      </c>
      <c r="D317" s="102"/>
      <c r="E317" s="101" t="str">
        <f t="shared" si="251"/>
        <v>X</v>
      </c>
      <c r="F317" s="56" t="s">
        <v>148</v>
      </c>
      <c r="G317" s="64">
        <v>9</v>
      </c>
      <c r="H317" s="56" t="str">
        <f t="shared" si="252"/>
        <v>XXX107/9</v>
      </c>
      <c r="I317" s="99" t="s">
        <v>5</v>
      </c>
      <c r="J317" s="99" t="s">
        <v>5</v>
      </c>
      <c r="K317" s="103">
        <v>0.45624999999999999</v>
      </c>
      <c r="L317" s="104">
        <v>0.45833333333333331</v>
      </c>
      <c r="M317" s="57" t="s">
        <v>29</v>
      </c>
      <c r="N317" s="104">
        <v>0.48888888888888887</v>
      </c>
      <c r="O317" s="57" t="s">
        <v>35</v>
      </c>
      <c r="P317" s="56" t="str">
        <f t="shared" si="245"/>
        <v>OK</v>
      </c>
      <c r="Q317" s="105">
        <f t="shared" si="246"/>
        <v>3.0555555555555558E-2</v>
      </c>
      <c r="R317" s="105">
        <f t="shared" si="247"/>
        <v>2.0833333333333259E-3</v>
      </c>
      <c r="S317" s="105">
        <f t="shared" si="248"/>
        <v>3.2638888888888884E-2</v>
      </c>
      <c r="T317" s="105">
        <f t="shared" si="250"/>
        <v>2.083333333333337E-2</v>
      </c>
      <c r="U317" s="56">
        <v>28.3</v>
      </c>
      <c r="V317" s="56">
        <f>INDEX('Počty dní'!A:E,MATCH(E317,'Počty dní'!C:C,0),4)</f>
        <v>205</v>
      </c>
      <c r="W317" s="166">
        <f t="shared" si="253"/>
        <v>5801.5</v>
      </c>
      <c r="X317" s="21"/>
    </row>
    <row r="318" spans="1:48" x14ac:dyDescent="0.25">
      <c r="A318" s="139">
        <v>123</v>
      </c>
      <c r="B318" s="56">
        <v>1023</v>
      </c>
      <c r="C318" s="56" t="s">
        <v>2</v>
      </c>
      <c r="D318" s="102"/>
      <c r="E318" s="101" t="str">
        <f t="shared" si="251"/>
        <v>X</v>
      </c>
      <c r="F318" s="56" t="s">
        <v>148</v>
      </c>
      <c r="G318" s="71">
        <v>12</v>
      </c>
      <c r="H318" s="56" t="str">
        <f t="shared" si="252"/>
        <v>XXX107/12</v>
      </c>
      <c r="I318" s="99" t="s">
        <v>5</v>
      </c>
      <c r="J318" s="99" t="s">
        <v>5</v>
      </c>
      <c r="K318" s="103">
        <v>0.50902777777777775</v>
      </c>
      <c r="L318" s="104">
        <v>0.51041666666666663</v>
      </c>
      <c r="M318" s="57" t="s">
        <v>35</v>
      </c>
      <c r="N318" s="104">
        <v>0.5395833333333333</v>
      </c>
      <c r="O318" s="57" t="s">
        <v>29</v>
      </c>
      <c r="P318" s="56" t="str">
        <f t="shared" si="245"/>
        <v>OK</v>
      </c>
      <c r="Q318" s="105">
        <f t="shared" si="246"/>
        <v>2.9166666666666674E-2</v>
      </c>
      <c r="R318" s="105">
        <f t="shared" si="247"/>
        <v>1.388888888888884E-3</v>
      </c>
      <c r="S318" s="105">
        <f t="shared" si="248"/>
        <v>3.0555555555555558E-2</v>
      </c>
      <c r="T318" s="105">
        <f t="shared" si="250"/>
        <v>2.0138888888888873E-2</v>
      </c>
      <c r="U318" s="56">
        <v>27</v>
      </c>
      <c r="V318" s="56">
        <f>INDEX('Počty dní'!A:E,MATCH(E318,'Počty dní'!C:C,0),4)</f>
        <v>205</v>
      </c>
      <c r="W318" s="166">
        <f t="shared" si="253"/>
        <v>5535</v>
      </c>
      <c r="X318" s="21"/>
    </row>
    <row r="319" spans="1:48" x14ac:dyDescent="0.25">
      <c r="A319" s="139">
        <v>123</v>
      </c>
      <c r="B319" s="56">
        <v>1023</v>
      </c>
      <c r="C319" s="56" t="s">
        <v>2</v>
      </c>
      <c r="D319" s="102"/>
      <c r="E319" s="101" t="str">
        <f t="shared" si="251"/>
        <v>X</v>
      </c>
      <c r="F319" s="56" t="s">
        <v>148</v>
      </c>
      <c r="G319" s="71">
        <v>11</v>
      </c>
      <c r="H319" s="56" t="str">
        <f t="shared" si="252"/>
        <v>XXX107/11</v>
      </c>
      <c r="I319" s="99" t="s">
        <v>5</v>
      </c>
      <c r="J319" s="99" t="s">
        <v>5</v>
      </c>
      <c r="K319" s="103">
        <v>0.5395833333333333</v>
      </c>
      <c r="L319" s="104">
        <v>0.54166666666666663</v>
      </c>
      <c r="M319" s="57" t="s">
        <v>29</v>
      </c>
      <c r="N319" s="104">
        <v>0.57152777777777775</v>
      </c>
      <c r="O319" s="57" t="s">
        <v>35</v>
      </c>
      <c r="P319" s="56" t="str">
        <f t="shared" si="245"/>
        <v>OK</v>
      </c>
      <c r="Q319" s="105">
        <f t="shared" si="246"/>
        <v>2.9861111111111116E-2</v>
      </c>
      <c r="R319" s="105">
        <f t="shared" si="247"/>
        <v>2.0833333333333259E-3</v>
      </c>
      <c r="S319" s="105">
        <f t="shared" si="248"/>
        <v>3.1944444444444442E-2</v>
      </c>
      <c r="T319" s="105">
        <f t="shared" si="250"/>
        <v>0</v>
      </c>
      <c r="U319" s="56">
        <v>27</v>
      </c>
      <c r="V319" s="56">
        <f>INDEX('Počty dní'!A:E,MATCH(E319,'Počty dní'!C:C,0),4)</f>
        <v>205</v>
      </c>
      <c r="W319" s="166">
        <f t="shared" si="253"/>
        <v>5535</v>
      </c>
      <c r="X319" s="21"/>
    </row>
    <row r="320" spans="1:48" x14ac:dyDescent="0.25">
      <c r="A320" s="139">
        <v>123</v>
      </c>
      <c r="B320" s="56">
        <v>1023</v>
      </c>
      <c r="C320" s="56" t="s">
        <v>2</v>
      </c>
      <c r="D320" s="102"/>
      <c r="E320" s="101" t="str">
        <f t="shared" si="251"/>
        <v>X</v>
      </c>
      <c r="F320" s="56" t="s">
        <v>148</v>
      </c>
      <c r="G320" s="64">
        <v>18</v>
      </c>
      <c r="H320" s="56" t="str">
        <f t="shared" si="252"/>
        <v>XXX107/18</v>
      </c>
      <c r="I320" s="99" t="s">
        <v>5</v>
      </c>
      <c r="J320" s="99" t="s">
        <v>5</v>
      </c>
      <c r="K320" s="103">
        <v>0.59236111111111112</v>
      </c>
      <c r="L320" s="104">
        <v>0.59375</v>
      </c>
      <c r="M320" s="57" t="s">
        <v>35</v>
      </c>
      <c r="N320" s="104">
        <v>0.62291666666666667</v>
      </c>
      <c r="O320" s="57" t="s">
        <v>29</v>
      </c>
      <c r="P320" s="56" t="str">
        <f t="shared" si="245"/>
        <v>OK</v>
      </c>
      <c r="Q320" s="105">
        <f t="shared" si="246"/>
        <v>2.9166666666666674E-2</v>
      </c>
      <c r="R320" s="105">
        <f t="shared" si="247"/>
        <v>1.388888888888884E-3</v>
      </c>
      <c r="S320" s="105">
        <f t="shared" si="248"/>
        <v>3.0555555555555558E-2</v>
      </c>
      <c r="T320" s="105">
        <f t="shared" si="250"/>
        <v>2.083333333333337E-2</v>
      </c>
      <c r="U320" s="56">
        <v>27</v>
      </c>
      <c r="V320" s="56">
        <f>INDEX('Počty dní'!A:E,MATCH(E320,'Počty dní'!C:C,0),4)</f>
        <v>205</v>
      </c>
      <c r="W320" s="166">
        <f t="shared" si="253"/>
        <v>5535</v>
      </c>
      <c r="X320" s="21"/>
    </row>
    <row r="321" spans="1:48" x14ac:dyDescent="0.25">
      <c r="A321" s="139">
        <v>123</v>
      </c>
      <c r="B321" s="56">
        <v>1023</v>
      </c>
      <c r="C321" s="56" t="s">
        <v>2</v>
      </c>
      <c r="D321" s="102">
        <v>25</v>
      </c>
      <c r="E321" s="56" t="str">
        <f t="shared" si="251"/>
        <v>X25</v>
      </c>
      <c r="F321" s="56" t="s">
        <v>82</v>
      </c>
      <c r="G321" s="56"/>
      <c r="H321" s="56" t="str">
        <f t="shared" si="252"/>
        <v>přejezd/</v>
      </c>
      <c r="I321" s="56"/>
      <c r="J321" s="99" t="s">
        <v>5</v>
      </c>
      <c r="K321" s="103">
        <v>0.64374999999999993</v>
      </c>
      <c r="L321" s="104">
        <v>0.64374999999999993</v>
      </c>
      <c r="M321" s="57" t="s">
        <v>29</v>
      </c>
      <c r="N321" s="104">
        <v>0.64722222222222225</v>
      </c>
      <c r="O321" s="57" t="s">
        <v>102</v>
      </c>
      <c r="P321" s="56" t="str">
        <f t="shared" si="245"/>
        <v>OK</v>
      </c>
      <c r="Q321" s="105">
        <f t="shared" si="246"/>
        <v>3.4722222222223209E-3</v>
      </c>
      <c r="R321" s="105">
        <f t="shared" si="247"/>
        <v>0</v>
      </c>
      <c r="S321" s="105">
        <f t="shared" si="248"/>
        <v>3.4722222222223209E-3</v>
      </c>
      <c r="T321" s="105">
        <f t="shared" si="250"/>
        <v>2.0833333333333259E-2</v>
      </c>
      <c r="U321" s="56">
        <v>0</v>
      </c>
      <c r="V321" s="56">
        <f>INDEX('Počty dní'!A:E,MATCH(E321,'Počty dní'!C:C,0),4)</f>
        <v>205</v>
      </c>
      <c r="W321" s="166">
        <f t="shared" ref="W321:W327" si="254">V321*U321</f>
        <v>0</v>
      </c>
      <c r="X321" s="21"/>
      <c r="AL321" s="27"/>
      <c r="AM321" s="27"/>
      <c r="AP321" s="16"/>
      <c r="AQ321" s="16"/>
      <c r="AR321" s="16"/>
      <c r="AS321" s="16"/>
      <c r="AT321" s="16"/>
      <c r="AU321" s="28"/>
      <c r="AV321" s="28"/>
    </row>
    <row r="322" spans="1:48" x14ac:dyDescent="0.25">
      <c r="A322" s="139">
        <v>123</v>
      </c>
      <c r="B322" s="56">
        <v>1023</v>
      </c>
      <c r="C322" s="56" t="s">
        <v>2</v>
      </c>
      <c r="D322" s="102">
        <v>25</v>
      </c>
      <c r="E322" s="101" t="str">
        <f t="shared" ref="E322:E323" si="255">CONCATENATE(C322,D322)</f>
        <v>X25</v>
      </c>
      <c r="F322" s="56" t="s">
        <v>147</v>
      </c>
      <c r="G322" s="71">
        <v>13</v>
      </c>
      <c r="H322" s="56" t="str">
        <f t="shared" ref="H322:H323" si="256">CONCATENATE(F322,"/",G322)</f>
        <v>XXX106/13</v>
      </c>
      <c r="I322" s="99" t="s">
        <v>5</v>
      </c>
      <c r="J322" s="99" t="s">
        <v>5</v>
      </c>
      <c r="K322" s="103">
        <v>0.64722222222222225</v>
      </c>
      <c r="L322" s="104">
        <v>0.64930555555555558</v>
      </c>
      <c r="M322" s="57" t="s">
        <v>102</v>
      </c>
      <c r="N322" s="104">
        <v>0.66736111111111107</v>
      </c>
      <c r="O322" s="57" t="s">
        <v>96</v>
      </c>
      <c r="P322" s="56" t="str">
        <f t="shared" si="245"/>
        <v>OK</v>
      </c>
      <c r="Q322" s="105">
        <f t="shared" si="246"/>
        <v>1.8055555555555491E-2</v>
      </c>
      <c r="R322" s="105">
        <f t="shared" si="247"/>
        <v>2.0833333333333259E-3</v>
      </c>
      <c r="S322" s="105">
        <f t="shared" si="248"/>
        <v>2.0138888888888817E-2</v>
      </c>
      <c r="T322" s="105">
        <f t="shared" si="250"/>
        <v>0</v>
      </c>
      <c r="U322" s="56">
        <v>14.2</v>
      </c>
      <c r="V322" s="56">
        <f>INDEX('Počty dní'!A:E,MATCH(E322,'Počty dní'!C:C,0),4)</f>
        <v>205</v>
      </c>
      <c r="W322" s="166">
        <f t="shared" si="254"/>
        <v>2911</v>
      </c>
      <c r="X322" s="21"/>
    </row>
    <row r="323" spans="1:48" x14ac:dyDescent="0.25">
      <c r="A323" s="139">
        <v>123</v>
      </c>
      <c r="B323" s="56">
        <v>1023</v>
      </c>
      <c r="C323" s="56" t="s">
        <v>2</v>
      </c>
      <c r="D323" s="102">
        <v>25</v>
      </c>
      <c r="E323" s="101" t="str">
        <f t="shared" si="255"/>
        <v>X25</v>
      </c>
      <c r="F323" s="56" t="s">
        <v>147</v>
      </c>
      <c r="G323" s="71">
        <v>16</v>
      </c>
      <c r="H323" s="56" t="str">
        <f t="shared" si="256"/>
        <v>XXX106/16</v>
      </c>
      <c r="I323" s="99" t="s">
        <v>5</v>
      </c>
      <c r="J323" s="99" t="s">
        <v>5</v>
      </c>
      <c r="K323" s="103">
        <v>0.66736111111111107</v>
      </c>
      <c r="L323" s="57" t="s">
        <v>103</v>
      </c>
      <c r="M323" s="57" t="s">
        <v>96</v>
      </c>
      <c r="N323" s="104">
        <v>0.6875</v>
      </c>
      <c r="O323" s="57" t="s">
        <v>102</v>
      </c>
      <c r="P323" s="56" t="str">
        <f t="shared" si="245"/>
        <v>OK</v>
      </c>
      <c r="Q323" s="105">
        <f t="shared" si="246"/>
        <v>1.9444444444444375E-2</v>
      </c>
      <c r="R323" s="105">
        <f t="shared" si="247"/>
        <v>6.94444444444553E-4</v>
      </c>
      <c r="S323" s="105">
        <f t="shared" si="248"/>
        <v>2.0138888888888928E-2</v>
      </c>
      <c r="T323" s="105">
        <f t="shared" si="250"/>
        <v>0</v>
      </c>
      <c r="U323" s="56">
        <v>15.6</v>
      </c>
      <c r="V323" s="56">
        <f>INDEX('Počty dní'!A:E,MATCH(E323,'Počty dní'!C:C,0),4)</f>
        <v>205</v>
      </c>
      <c r="W323" s="166">
        <f t="shared" si="254"/>
        <v>3198</v>
      </c>
      <c r="X323" s="21"/>
    </row>
    <row r="324" spans="1:48" x14ac:dyDescent="0.25">
      <c r="A324" s="139">
        <v>123</v>
      </c>
      <c r="B324" s="56">
        <v>1023</v>
      </c>
      <c r="C324" s="56" t="s">
        <v>2</v>
      </c>
      <c r="D324" s="102">
        <v>25</v>
      </c>
      <c r="E324" s="56" t="str">
        <f>CONCATENATE(C324,D324)</f>
        <v>X25</v>
      </c>
      <c r="F324" s="56" t="s">
        <v>82</v>
      </c>
      <c r="G324" s="56"/>
      <c r="H324" s="56" t="str">
        <f>CONCATENATE(F324,"/",G324)</f>
        <v>přejezd/</v>
      </c>
      <c r="I324" s="56"/>
      <c r="J324" s="99" t="s">
        <v>5</v>
      </c>
      <c r="K324" s="103">
        <v>0.71875</v>
      </c>
      <c r="L324" s="104">
        <v>0.71875</v>
      </c>
      <c r="M324" s="57" t="s">
        <v>102</v>
      </c>
      <c r="N324" s="104">
        <v>0.72083333333333333</v>
      </c>
      <c r="O324" s="68" t="s">
        <v>31</v>
      </c>
      <c r="P324" s="56" t="str">
        <f t="shared" si="245"/>
        <v>OK</v>
      </c>
      <c r="Q324" s="105">
        <f t="shared" si="246"/>
        <v>2.0833333333333259E-3</v>
      </c>
      <c r="R324" s="105">
        <f t="shared" si="247"/>
        <v>0</v>
      </c>
      <c r="S324" s="105">
        <f t="shared" si="248"/>
        <v>2.0833333333333259E-3</v>
      </c>
      <c r="T324" s="105">
        <f t="shared" si="250"/>
        <v>3.125E-2</v>
      </c>
      <c r="U324" s="56">
        <v>0</v>
      </c>
      <c r="V324" s="56">
        <f>INDEX('Počty dní'!A:E,MATCH(E324,'Počty dní'!C:C,0),4)</f>
        <v>205</v>
      </c>
      <c r="W324" s="166">
        <f t="shared" si="254"/>
        <v>0</v>
      </c>
      <c r="X324" s="21"/>
      <c r="AL324" s="27"/>
      <c r="AM324" s="27"/>
      <c r="AP324" s="16"/>
      <c r="AQ324" s="16"/>
      <c r="AR324" s="16"/>
      <c r="AS324" s="16"/>
      <c r="AT324" s="16"/>
      <c r="AU324" s="28"/>
      <c r="AV324" s="28"/>
    </row>
    <row r="325" spans="1:48" x14ac:dyDescent="0.25">
      <c r="A325" s="139">
        <v>123</v>
      </c>
      <c r="B325" s="56">
        <v>1023</v>
      </c>
      <c r="C325" s="56" t="s">
        <v>2</v>
      </c>
      <c r="D325" s="102"/>
      <c r="E325" s="101" t="str">
        <f>CONCATENATE(C325,D325)</f>
        <v>X</v>
      </c>
      <c r="F325" s="56" t="s">
        <v>125</v>
      </c>
      <c r="G325" s="55">
        <v>5</v>
      </c>
      <c r="H325" s="56" t="str">
        <f>CONCATENATE(F325,"/",G325)</f>
        <v>XXX103/5</v>
      </c>
      <c r="I325" s="56" t="s">
        <v>5</v>
      </c>
      <c r="J325" s="99" t="s">
        <v>5</v>
      </c>
      <c r="K325" s="103">
        <v>0.72083333333333333</v>
      </c>
      <c r="L325" s="104">
        <v>0.72222222222222221</v>
      </c>
      <c r="M325" s="57" t="s">
        <v>31</v>
      </c>
      <c r="N325" s="104">
        <v>0.7416666666666667</v>
      </c>
      <c r="O325" s="68" t="s">
        <v>127</v>
      </c>
      <c r="P325" s="56" t="str">
        <f t="shared" si="245"/>
        <v>OK</v>
      </c>
      <c r="Q325" s="105">
        <f t="shared" si="246"/>
        <v>1.9444444444444486E-2</v>
      </c>
      <c r="R325" s="105">
        <f t="shared" si="247"/>
        <v>1.388888888888884E-3</v>
      </c>
      <c r="S325" s="105">
        <f t="shared" si="248"/>
        <v>2.083333333333337E-2</v>
      </c>
      <c r="T325" s="105">
        <f t="shared" si="250"/>
        <v>0</v>
      </c>
      <c r="U325" s="56">
        <v>19.5</v>
      </c>
      <c r="V325" s="56">
        <f>INDEX('Počty dní'!A:E,MATCH(E325,'Počty dní'!C:C,0),4)</f>
        <v>205</v>
      </c>
      <c r="W325" s="166">
        <f t="shared" si="254"/>
        <v>3997.5</v>
      </c>
      <c r="X325" s="21"/>
    </row>
    <row r="326" spans="1:48" x14ac:dyDescent="0.25">
      <c r="A326" s="139">
        <v>123</v>
      </c>
      <c r="B326" s="56">
        <v>1023</v>
      </c>
      <c r="C326" s="56" t="s">
        <v>2</v>
      </c>
      <c r="D326" s="102"/>
      <c r="E326" s="101" t="str">
        <f>CONCATENATE(C326,D326)</f>
        <v>X</v>
      </c>
      <c r="F326" s="56" t="s">
        <v>125</v>
      </c>
      <c r="G326" s="55">
        <v>6</v>
      </c>
      <c r="H326" s="56" t="str">
        <f>CONCATENATE(F326,"/",G326)</f>
        <v>XXX103/6</v>
      </c>
      <c r="I326" s="56" t="s">
        <v>5</v>
      </c>
      <c r="J326" s="99" t="s">
        <v>5</v>
      </c>
      <c r="K326" s="103">
        <v>0.75694444444444453</v>
      </c>
      <c r="L326" s="104">
        <v>0.7583333333333333</v>
      </c>
      <c r="M326" s="68" t="s">
        <v>127</v>
      </c>
      <c r="N326" s="104">
        <v>0.77847222222222223</v>
      </c>
      <c r="O326" s="57" t="s">
        <v>31</v>
      </c>
      <c r="P326" s="56" t="str">
        <f t="shared" si="245"/>
        <v>OK</v>
      </c>
      <c r="Q326" s="105">
        <f t="shared" si="246"/>
        <v>2.0138888888888928E-2</v>
      </c>
      <c r="R326" s="105">
        <f t="shared" si="247"/>
        <v>1.3888888888887729E-3</v>
      </c>
      <c r="S326" s="105">
        <f t="shared" si="248"/>
        <v>2.1527777777777701E-2</v>
      </c>
      <c r="T326" s="105">
        <f t="shared" si="250"/>
        <v>1.5277777777777835E-2</v>
      </c>
      <c r="U326" s="56">
        <v>19.5</v>
      </c>
      <c r="V326" s="56">
        <f>INDEX('Počty dní'!A:E,MATCH(E326,'Počty dní'!C:C,0),4)</f>
        <v>205</v>
      </c>
      <c r="W326" s="166">
        <f t="shared" si="254"/>
        <v>3997.5</v>
      </c>
      <c r="X326" s="21"/>
    </row>
    <row r="327" spans="1:48" ht="15.75" thickBot="1" x14ac:dyDescent="0.3">
      <c r="A327" s="199">
        <v>123</v>
      </c>
      <c r="B327" s="58">
        <v>1023</v>
      </c>
      <c r="C327" s="58" t="s">
        <v>2</v>
      </c>
      <c r="D327" s="106"/>
      <c r="E327" s="58" t="str">
        <f>CONCATENATE(C327,D327)</f>
        <v>X</v>
      </c>
      <c r="F327" s="58" t="s">
        <v>82</v>
      </c>
      <c r="G327" s="58"/>
      <c r="H327" s="58" t="str">
        <f>CONCATENATE(F327,"/",G327)</f>
        <v>přejezd/</v>
      </c>
      <c r="I327" s="58"/>
      <c r="J327" s="198" t="s">
        <v>5</v>
      </c>
      <c r="K327" s="107">
        <v>0.77847222222222223</v>
      </c>
      <c r="L327" s="108">
        <v>0.77847222222222223</v>
      </c>
      <c r="M327" s="59" t="s">
        <v>31</v>
      </c>
      <c r="N327" s="108">
        <v>0.78055555555555556</v>
      </c>
      <c r="O327" s="60" t="s">
        <v>29</v>
      </c>
      <c r="P327" s="232"/>
      <c r="Q327" s="170">
        <f t="shared" si="246"/>
        <v>2.0833333333333259E-3</v>
      </c>
      <c r="R327" s="170">
        <f t="shared" si="247"/>
        <v>0</v>
      </c>
      <c r="S327" s="170">
        <f t="shared" si="248"/>
        <v>2.0833333333333259E-3</v>
      </c>
      <c r="T327" s="170">
        <f t="shared" si="250"/>
        <v>0</v>
      </c>
      <c r="U327" s="58">
        <v>0</v>
      </c>
      <c r="V327" s="58">
        <f>INDEX('Počty dní'!A:E,MATCH(E327,'Počty dní'!C:C,0),4)</f>
        <v>205</v>
      </c>
      <c r="W327" s="171">
        <f t="shared" si="254"/>
        <v>0</v>
      </c>
      <c r="X327" s="21"/>
      <c r="AL327" s="27"/>
      <c r="AM327" s="27"/>
      <c r="AP327" s="16"/>
      <c r="AQ327" s="16"/>
      <c r="AR327" s="16"/>
      <c r="AS327" s="16"/>
      <c r="AT327" s="16"/>
      <c r="AU327" s="28"/>
      <c r="AV327" s="28"/>
    </row>
    <row r="328" spans="1:48" ht="15.75" thickBot="1" x14ac:dyDescent="0.3">
      <c r="A328" s="172" t="str">
        <f ca="1">CONCATENATE(INDIRECT("R[-3]C[0]",FALSE),"celkem")</f>
        <v>123celkem</v>
      </c>
      <c r="B328" s="173"/>
      <c r="C328" s="173" t="str">
        <f ca="1">INDIRECT("R[-1]C[12]",FALSE)</f>
        <v>Velké Meziříčí,,aut.nádr.</v>
      </c>
      <c r="D328" s="174"/>
      <c r="E328" s="173"/>
      <c r="F328" s="175"/>
      <c r="G328" s="173"/>
      <c r="H328" s="176"/>
      <c r="I328" s="177"/>
      <c r="J328" s="178" t="str">
        <f ca="1">INDIRECT("R[-3]C[0]",FALSE)</f>
        <v>S</v>
      </c>
      <c r="K328" s="179"/>
      <c r="L328" s="180"/>
      <c r="M328" s="181"/>
      <c r="N328" s="180"/>
      <c r="O328" s="182"/>
      <c r="P328" s="173"/>
      <c r="Q328" s="183">
        <f>SUM(Q310:Q327)</f>
        <v>0.31944444444444442</v>
      </c>
      <c r="R328" s="183">
        <f>SUM(R310:R327)</f>
        <v>2.3611111111111083E-2</v>
      </c>
      <c r="S328" s="183">
        <f>SUM(S310:S327)</f>
        <v>0.34305555555555556</v>
      </c>
      <c r="T328" s="183">
        <f>SUM(T310:T327)</f>
        <v>0.22222222222222224</v>
      </c>
      <c r="U328" s="184">
        <f>SUM(U310:U327)</f>
        <v>268.60000000000002</v>
      </c>
      <c r="V328" s="185"/>
      <c r="W328" s="186">
        <f>SUM(W310:W327)</f>
        <v>55007</v>
      </c>
      <c r="X328" s="21"/>
    </row>
    <row r="329" spans="1:48" x14ac:dyDescent="0.25">
      <c r="E329" s="116"/>
      <c r="G329" s="67"/>
      <c r="K329" s="117"/>
      <c r="L329" s="118"/>
      <c r="M329" s="63"/>
      <c r="N329" s="118"/>
      <c r="O329" s="63"/>
      <c r="X329" s="21"/>
    </row>
    <row r="330" spans="1:48" ht="15.75" thickBot="1" x14ac:dyDescent="0.3">
      <c r="E330" s="116"/>
      <c r="G330" s="67"/>
      <c r="K330" s="117"/>
      <c r="L330" s="118"/>
      <c r="M330" s="63"/>
      <c r="N330" s="118"/>
      <c r="O330" s="63"/>
      <c r="X330" s="21"/>
    </row>
    <row r="331" spans="1:48" x14ac:dyDescent="0.25">
      <c r="A331" s="138">
        <v>124</v>
      </c>
      <c r="B331" s="53">
        <v>1024</v>
      </c>
      <c r="C331" s="53" t="s">
        <v>2</v>
      </c>
      <c r="D331" s="96"/>
      <c r="E331" s="160" t="str">
        <f t="shared" ref="E331:E333" si="257">CONCATENATE(C331,D331)</f>
        <v>X</v>
      </c>
      <c r="F331" s="53" t="s">
        <v>126</v>
      </c>
      <c r="G331" s="188">
        <v>2</v>
      </c>
      <c r="H331" s="53" t="str">
        <f t="shared" ref="H331:H333" si="258">CONCATENATE(F331,"/",G331)</f>
        <v>XXX104/2</v>
      </c>
      <c r="I331" s="53" t="s">
        <v>5</v>
      </c>
      <c r="J331" s="96" t="s">
        <v>5</v>
      </c>
      <c r="K331" s="162">
        <v>0.19305555555555554</v>
      </c>
      <c r="L331" s="163">
        <v>0.19375000000000001</v>
      </c>
      <c r="M331" s="164" t="s">
        <v>38</v>
      </c>
      <c r="N331" s="163">
        <v>0.22013888888888888</v>
      </c>
      <c r="O331" s="164" t="s">
        <v>31</v>
      </c>
      <c r="P331" s="53" t="str">
        <f t="shared" ref="P331:P345" si="259">IF(M332=O331,"OK","POZOR")</f>
        <v>OK</v>
      </c>
      <c r="Q331" s="165">
        <f t="shared" ref="Q331:Q346" si="260">IF(ISNUMBER(G331),N331-L331,IF(F331="přejezd",N331-L331,0))</f>
        <v>2.6388888888888878E-2</v>
      </c>
      <c r="R331" s="165">
        <f t="shared" ref="R331:R346" si="261">IF(ISNUMBER(G331),L331-K331,0)</f>
        <v>6.9444444444446973E-4</v>
      </c>
      <c r="S331" s="165">
        <f t="shared" ref="S331:S346" si="262">Q331+R331</f>
        <v>2.7083333333333348E-2</v>
      </c>
      <c r="T331" s="165"/>
      <c r="U331" s="53">
        <v>23</v>
      </c>
      <c r="V331" s="53">
        <f>INDEX('Počty dní'!A:E,MATCH(E331,'Počty dní'!C:C,0),4)</f>
        <v>205</v>
      </c>
      <c r="W331" s="98">
        <f t="shared" ref="W331:W346" si="263">V331*U331</f>
        <v>4715</v>
      </c>
      <c r="X331" s="21"/>
    </row>
    <row r="332" spans="1:48" x14ac:dyDescent="0.25">
      <c r="A332" s="140">
        <v>124</v>
      </c>
      <c r="B332" s="56">
        <v>1024</v>
      </c>
      <c r="C332" s="56" t="s">
        <v>2</v>
      </c>
      <c r="D332" s="102"/>
      <c r="E332" s="101" t="str">
        <f t="shared" si="257"/>
        <v>X</v>
      </c>
      <c r="F332" s="56" t="s">
        <v>125</v>
      </c>
      <c r="G332" s="55">
        <v>1</v>
      </c>
      <c r="H332" s="56" t="str">
        <f t="shared" si="258"/>
        <v>XXX103/1</v>
      </c>
      <c r="I332" s="56" t="s">
        <v>5</v>
      </c>
      <c r="J332" s="102" t="s">
        <v>5</v>
      </c>
      <c r="K332" s="103">
        <v>0.22013888888888888</v>
      </c>
      <c r="L332" s="104">
        <v>0.22222222222222221</v>
      </c>
      <c r="M332" s="57" t="s">
        <v>31</v>
      </c>
      <c r="N332" s="104">
        <v>0.24166666666666667</v>
      </c>
      <c r="O332" s="68" t="s">
        <v>127</v>
      </c>
      <c r="P332" s="56" t="str">
        <f t="shared" si="259"/>
        <v>OK</v>
      </c>
      <c r="Q332" s="105">
        <f t="shared" si="260"/>
        <v>1.9444444444444459E-2</v>
      </c>
      <c r="R332" s="105">
        <f t="shared" si="261"/>
        <v>2.0833333333333259E-3</v>
      </c>
      <c r="S332" s="105">
        <f t="shared" si="262"/>
        <v>2.1527777777777785E-2</v>
      </c>
      <c r="T332" s="105">
        <f t="shared" ref="T332:T346" si="264">K332-N331</f>
        <v>0</v>
      </c>
      <c r="U332" s="56">
        <v>19.5</v>
      </c>
      <c r="V332" s="56">
        <f>INDEX('Počty dní'!A:E,MATCH(E332,'Počty dní'!C:C,0),4)</f>
        <v>205</v>
      </c>
      <c r="W332" s="166">
        <f t="shared" si="263"/>
        <v>3997.5</v>
      </c>
      <c r="X332" s="21"/>
    </row>
    <row r="333" spans="1:48" x14ac:dyDescent="0.25">
      <c r="A333" s="140">
        <v>124</v>
      </c>
      <c r="B333" s="56">
        <v>1024</v>
      </c>
      <c r="C333" s="56" t="s">
        <v>2</v>
      </c>
      <c r="D333" s="102"/>
      <c r="E333" s="101" t="str">
        <f t="shared" si="257"/>
        <v>X</v>
      </c>
      <c r="F333" s="56" t="s">
        <v>125</v>
      </c>
      <c r="G333" s="55">
        <v>2</v>
      </c>
      <c r="H333" s="56" t="str">
        <f t="shared" si="258"/>
        <v>XXX103/2</v>
      </c>
      <c r="I333" s="56" t="s">
        <v>5</v>
      </c>
      <c r="J333" s="102" t="s">
        <v>5</v>
      </c>
      <c r="K333" s="103">
        <v>0.25694444444444448</v>
      </c>
      <c r="L333" s="104">
        <v>0.25833333333333336</v>
      </c>
      <c r="M333" s="68" t="s">
        <v>127</v>
      </c>
      <c r="N333" s="104">
        <v>0.27847222222222223</v>
      </c>
      <c r="O333" s="68" t="s">
        <v>31</v>
      </c>
      <c r="P333" s="56" t="str">
        <f t="shared" si="259"/>
        <v>OK</v>
      </c>
      <c r="Q333" s="105">
        <f t="shared" si="260"/>
        <v>2.0138888888888873E-2</v>
      </c>
      <c r="R333" s="105">
        <f t="shared" si="261"/>
        <v>1.388888888888884E-3</v>
      </c>
      <c r="S333" s="105">
        <f t="shared" si="262"/>
        <v>2.1527777777777757E-2</v>
      </c>
      <c r="T333" s="105">
        <f t="shared" si="264"/>
        <v>1.5277777777777807E-2</v>
      </c>
      <c r="U333" s="56">
        <v>19.5</v>
      </c>
      <c r="V333" s="56">
        <f>INDEX('Počty dní'!A:E,MATCH(E333,'Počty dní'!C:C,0),4)</f>
        <v>205</v>
      </c>
      <c r="W333" s="166">
        <f t="shared" si="263"/>
        <v>3997.5</v>
      </c>
      <c r="X333" s="21"/>
    </row>
    <row r="334" spans="1:48" x14ac:dyDescent="0.25">
      <c r="A334" s="140">
        <v>124</v>
      </c>
      <c r="B334" s="56">
        <v>1024</v>
      </c>
      <c r="C334" s="56" t="s">
        <v>2</v>
      </c>
      <c r="D334" s="102"/>
      <c r="E334" s="56" t="str">
        <f>CONCATENATE(C334,D334)</f>
        <v>X</v>
      </c>
      <c r="F334" s="56" t="s">
        <v>82</v>
      </c>
      <c r="G334" s="56"/>
      <c r="H334" s="56" t="str">
        <f>CONCATENATE(F334,"/",G334)</f>
        <v>přejezd/</v>
      </c>
      <c r="I334" s="56"/>
      <c r="J334" s="99" t="s">
        <v>5</v>
      </c>
      <c r="K334" s="103">
        <v>0.27847222222222223</v>
      </c>
      <c r="L334" s="104">
        <v>0.27847222222222223</v>
      </c>
      <c r="M334" s="68" t="s">
        <v>31</v>
      </c>
      <c r="N334" s="104">
        <v>0.28125</v>
      </c>
      <c r="O334" s="57" t="s">
        <v>29</v>
      </c>
      <c r="P334" s="56" t="str">
        <f t="shared" si="259"/>
        <v>OK</v>
      </c>
      <c r="Q334" s="105">
        <f t="shared" si="260"/>
        <v>2.7777777777777679E-3</v>
      </c>
      <c r="R334" s="105">
        <f t="shared" si="261"/>
        <v>0</v>
      </c>
      <c r="S334" s="105">
        <f t="shared" si="262"/>
        <v>2.7777777777777679E-3</v>
      </c>
      <c r="T334" s="105">
        <f t="shared" si="264"/>
        <v>0</v>
      </c>
      <c r="U334" s="56">
        <v>0</v>
      </c>
      <c r="V334" s="56">
        <f>INDEX('Počty dní'!A:E,MATCH(E334,'Počty dní'!C:C,0),4)</f>
        <v>205</v>
      </c>
      <c r="W334" s="166">
        <f t="shared" si="263"/>
        <v>0</v>
      </c>
      <c r="X334" s="21"/>
      <c r="AL334" s="27"/>
      <c r="AM334" s="27"/>
      <c r="AP334" s="16"/>
      <c r="AQ334" s="16"/>
      <c r="AR334" s="16"/>
      <c r="AS334" s="16"/>
      <c r="AT334" s="16"/>
      <c r="AU334" s="28"/>
      <c r="AV334" s="28"/>
    </row>
    <row r="335" spans="1:48" x14ac:dyDescent="0.25">
      <c r="A335" s="140">
        <v>124</v>
      </c>
      <c r="B335" s="56">
        <v>1024</v>
      </c>
      <c r="C335" s="56" t="s">
        <v>2</v>
      </c>
      <c r="D335" s="102"/>
      <c r="E335" s="101" t="str">
        <f>CONCATENATE(C335,D335)</f>
        <v>X</v>
      </c>
      <c r="F335" s="56" t="s">
        <v>158</v>
      </c>
      <c r="G335" s="71">
        <v>5</v>
      </c>
      <c r="H335" s="56" t="str">
        <f>CONCATENATE(F335,"/",G335)</f>
        <v>XXX108/5</v>
      </c>
      <c r="I335" s="99" t="s">
        <v>5</v>
      </c>
      <c r="J335" s="102" t="s">
        <v>5</v>
      </c>
      <c r="K335" s="103">
        <v>0.28611111111111115</v>
      </c>
      <c r="L335" s="104">
        <v>0.28819444444444448</v>
      </c>
      <c r="M335" s="57" t="s">
        <v>29</v>
      </c>
      <c r="N335" s="104">
        <v>0.31666666666666665</v>
      </c>
      <c r="O335" s="57" t="s">
        <v>29</v>
      </c>
      <c r="P335" s="56" t="str">
        <f t="shared" si="259"/>
        <v>OK</v>
      </c>
      <c r="Q335" s="105">
        <f>IF(ISNUMBER(G335),N335-L335,IF(F335="přejezd",N335-L335,0))</f>
        <v>2.8472222222222177E-2</v>
      </c>
      <c r="R335" s="105">
        <f>IF(ISNUMBER(G335),L335-K335,0)</f>
        <v>2.0833333333333259E-3</v>
      </c>
      <c r="S335" s="105">
        <f>Q335+R335</f>
        <v>3.0555555555555503E-2</v>
      </c>
      <c r="T335" s="105">
        <f t="shared" si="264"/>
        <v>4.8611111111111494E-3</v>
      </c>
      <c r="U335" s="56">
        <v>22.6</v>
      </c>
      <c r="V335" s="56">
        <f>INDEX('Počty dní'!A:E,MATCH(E335,'Počty dní'!C:C,0),4)</f>
        <v>205</v>
      </c>
      <c r="W335" s="166">
        <f>V335*U335</f>
        <v>4633</v>
      </c>
      <c r="X335" s="21"/>
    </row>
    <row r="336" spans="1:48" x14ac:dyDescent="0.25">
      <c r="A336" s="140">
        <v>124</v>
      </c>
      <c r="B336" s="56">
        <v>1024</v>
      </c>
      <c r="C336" s="56" t="s">
        <v>2</v>
      </c>
      <c r="D336" s="102"/>
      <c r="E336" s="101" t="str">
        <f>CONCATENATE(C336,D336)</f>
        <v>X</v>
      </c>
      <c r="F336" s="56" t="s">
        <v>126</v>
      </c>
      <c r="G336" s="55">
        <v>5</v>
      </c>
      <c r="H336" s="56" t="str">
        <f>CONCATENATE(F336,"/",G336)</f>
        <v>XXX104/5</v>
      </c>
      <c r="I336" s="56" t="s">
        <v>5</v>
      </c>
      <c r="J336" s="102" t="s">
        <v>5</v>
      </c>
      <c r="K336" s="103">
        <v>0.31736111111111115</v>
      </c>
      <c r="L336" s="104">
        <v>0.31736111111111115</v>
      </c>
      <c r="M336" s="57" t="s">
        <v>29</v>
      </c>
      <c r="N336" s="104">
        <v>0.32569444444444445</v>
      </c>
      <c r="O336" s="57" t="s">
        <v>128</v>
      </c>
      <c r="P336" s="56" t="str">
        <f t="shared" si="259"/>
        <v>OK</v>
      </c>
      <c r="Q336" s="105">
        <f>IF(ISNUMBER(G336),N336-L336,IF(F336="přejezd",N336-L336,0))</f>
        <v>8.3333333333333037E-3</v>
      </c>
      <c r="R336" s="105">
        <f>IF(ISNUMBER(G336),L336-K336,0)</f>
        <v>0</v>
      </c>
      <c r="S336" s="105">
        <f>Q336+R336</f>
        <v>8.3333333333333037E-3</v>
      </c>
      <c r="T336" s="105">
        <f t="shared" si="264"/>
        <v>6.9444444444449749E-4</v>
      </c>
      <c r="U336" s="56">
        <v>6.1</v>
      </c>
      <c r="V336" s="56">
        <f>INDEX('Počty dní'!A:E,MATCH(E336,'Počty dní'!C:C,0),4)</f>
        <v>205</v>
      </c>
      <c r="W336" s="166">
        <f>V336*U336</f>
        <v>1250.5</v>
      </c>
      <c r="X336" s="21"/>
    </row>
    <row r="337" spans="1:24" x14ac:dyDescent="0.25">
      <c r="A337" s="140">
        <v>124</v>
      </c>
      <c r="B337" s="56">
        <v>1024</v>
      </c>
      <c r="C337" s="56" t="s">
        <v>2</v>
      </c>
      <c r="D337" s="102"/>
      <c r="E337" s="101" t="str">
        <f>CONCATENATE(C337,D337)</f>
        <v>X</v>
      </c>
      <c r="F337" s="56" t="s">
        <v>126</v>
      </c>
      <c r="G337" s="64">
        <v>8</v>
      </c>
      <c r="H337" s="56" t="str">
        <f>CONCATENATE(F337,"/",G337)</f>
        <v>XXX104/8</v>
      </c>
      <c r="I337" s="56" t="s">
        <v>5</v>
      </c>
      <c r="J337" s="102" t="s">
        <v>5</v>
      </c>
      <c r="K337" s="103">
        <v>0.3430555555555555</v>
      </c>
      <c r="L337" s="104">
        <v>0.34375</v>
      </c>
      <c r="M337" s="57" t="s">
        <v>128</v>
      </c>
      <c r="N337" s="104">
        <v>0.3520833333333333</v>
      </c>
      <c r="O337" s="57" t="s">
        <v>29</v>
      </c>
      <c r="P337" s="56" t="str">
        <f t="shared" si="259"/>
        <v>OK</v>
      </c>
      <c r="Q337" s="105">
        <f>IF(ISNUMBER(G337),N337-L337,IF(F337="přejezd",N337-L337,0))</f>
        <v>8.3333333333333037E-3</v>
      </c>
      <c r="R337" s="105">
        <f>IF(ISNUMBER(G337),L337-K337,0)</f>
        <v>6.9444444444449749E-4</v>
      </c>
      <c r="S337" s="105">
        <f>Q337+R337</f>
        <v>9.0277777777778012E-3</v>
      </c>
      <c r="T337" s="105">
        <f t="shared" si="264"/>
        <v>1.7361111111111049E-2</v>
      </c>
      <c r="U337" s="56">
        <v>6.1</v>
      </c>
      <c r="V337" s="56">
        <f>INDEX('Počty dní'!A:E,MATCH(E337,'Počty dní'!C:C,0),4)</f>
        <v>205</v>
      </c>
      <c r="W337" s="166">
        <f>V337*U337</f>
        <v>1250.5</v>
      </c>
      <c r="X337" s="21"/>
    </row>
    <row r="338" spans="1:24" x14ac:dyDescent="0.25">
      <c r="A338" s="140">
        <v>124</v>
      </c>
      <c r="B338" s="56">
        <v>1024</v>
      </c>
      <c r="C338" s="56" t="s">
        <v>2</v>
      </c>
      <c r="D338" s="128"/>
      <c r="E338" s="101" t="str">
        <f t="shared" ref="E338:E339" si="265">CONCATENATE(C338,D338)</f>
        <v>X</v>
      </c>
      <c r="F338" s="56" t="s">
        <v>124</v>
      </c>
      <c r="G338" s="64">
        <v>11</v>
      </c>
      <c r="H338" s="56" t="str">
        <f t="shared" ref="H338:H339" si="266">CONCATENATE(F338,"/",G338)</f>
        <v>XXX102/11</v>
      </c>
      <c r="I338" s="99" t="s">
        <v>5</v>
      </c>
      <c r="J338" s="102" t="s">
        <v>5</v>
      </c>
      <c r="K338" s="103">
        <v>0.43958333333333338</v>
      </c>
      <c r="L338" s="104">
        <v>0.44097222222222227</v>
      </c>
      <c r="M338" s="57" t="s">
        <v>29</v>
      </c>
      <c r="N338" s="104">
        <v>0.46597222222222223</v>
      </c>
      <c r="O338" s="57" t="s">
        <v>97</v>
      </c>
      <c r="P338" s="56" t="str">
        <f t="shared" si="259"/>
        <v>OK</v>
      </c>
      <c r="Q338" s="105">
        <f t="shared" si="260"/>
        <v>2.4999999999999967E-2</v>
      </c>
      <c r="R338" s="105">
        <f t="shared" si="261"/>
        <v>1.388888888888884E-3</v>
      </c>
      <c r="S338" s="105">
        <f t="shared" si="262"/>
        <v>2.6388888888888851E-2</v>
      </c>
      <c r="T338" s="105">
        <f t="shared" si="264"/>
        <v>8.7500000000000078E-2</v>
      </c>
      <c r="U338" s="56">
        <v>20.2</v>
      </c>
      <c r="V338" s="56">
        <f>INDEX('Počty dní'!A:E,MATCH(E338,'Počty dní'!C:C,0),4)</f>
        <v>205</v>
      </c>
      <c r="W338" s="166">
        <f t="shared" si="263"/>
        <v>4141</v>
      </c>
      <c r="X338" s="21"/>
    </row>
    <row r="339" spans="1:24" x14ac:dyDescent="0.25">
      <c r="A339" s="140">
        <v>124</v>
      </c>
      <c r="B339" s="56">
        <v>1024</v>
      </c>
      <c r="C339" s="56" t="s">
        <v>2</v>
      </c>
      <c r="D339" s="102"/>
      <c r="E339" s="101" t="str">
        <f t="shared" si="265"/>
        <v>X</v>
      </c>
      <c r="F339" s="56" t="s">
        <v>124</v>
      </c>
      <c r="G339" s="73">
        <v>14</v>
      </c>
      <c r="H339" s="56" t="str">
        <f t="shared" si="266"/>
        <v>XXX102/14</v>
      </c>
      <c r="I339" s="99" t="s">
        <v>5</v>
      </c>
      <c r="J339" s="102" t="s">
        <v>5</v>
      </c>
      <c r="K339" s="123">
        <v>0.46597222222222223</v>
      </c>
      <c r="L339" s="124">
        <v>0.46736111111111112</v>
      </c>
      <c r="M339" s="57" t="s">
        <v>97</v>
      </c>
      <c r="N339" s="124">
        <v>0.49305555555555558</v>
      </c>
      <c r="O339" s="57" t="s">
        <v>29</v>
      </c>
      <c r="P339" s="56" t="str">
        <f t="shared" si="259"/>
        <v>OK</v>
      </c>
      <c r="Q339" s="105">
        <f t="shared" si="260"/>
        <v>2.5694444444444464E-2</v>
      </c>
      <c r="R339" s="105">
        <f t="shared" si="261"/>
        <v>1.388888888888884E-3</v>
      </c>
      <c r="S339" s="105">
        <f t="shared" si="262"/>
        <v>2.7083333333333348E-2</v>
      </c>
      <c r="T339" s="105">
        <f t="shared" si="264"/>
        <v>0</v>
      </c>
      <c r="U339" s="56">
        <v>20.2</v>
      </c>
      <c r="V339" s="56">
        <f>INDEX('Počty dní'!A:E,MATCH(E339,'Počty dní'!C:C,0),4)</f>
        <v>205</v>
      </c>
      <c r="W339" s="166">
        <f t="shared" si="263"/>
        <v>4141</v>
      </c>
      <c r="X339" s="21"/>
    </row>
    <row r="340" spans="1:24" x14ac:dyDescent="0.25">
      <c r="A340" s="140">
        <v>124</v>
      </c>
      <c r="B340" s="56">
        <v>1024</v>
      </c>
      <c r="C340" s="56" t="s">
        <v>2</v>
      </c>
      <c r="D340" s="102"/>
      <c r="E340" s="101" t="str">
        <f t="shared" ref="E340:E345" si="267">CONCATENATE(C340,D340)</f>
        <v>X</v>
      </c>
      <c r="F340" s="56" t="s">
        <v>126</v>
      </c>
      <c r="G340" s="55">
        <v>17</v>
      </c>
      <c r="H340" s="56" t="str">
        <f t="shared" ref="H340:H345" si="268">CONCATENATE(F340,"/",G340)</f>
        <v>XXX104/17</v>
      </c>
      <c r="I340" s="56" t="s">
        <v>5</v>
      </c>
      <c r="J340" s="102" t="s">
        <v>5</v>
      </c>
      <c r="K340" s="103">
        <v>0.5625</v>
      </c>
      <c r="L340" s="104">
        <v>0.56388888888888888</v>
      </c>
      <c r="M340" s="57" t="s">
        <v>29</v>
      </c>
      <c r="N340" s="104">
        <v>0.5756944444444444</v>
      </c>
      <c r="O340" s="57" t="s">
        <v>40</v>
      </c>
      <c r="P340" s="56" t="str">
        <f t="shared" si="259"/>
        <v>OK</v>
      </c>
      <c r="Q340" s="105">
        <f t="shared" si="260"/>
        <v>1.1805555555555514E-2</v>
      </c>
      <c r="R340" s="105">
        <f t="shared" si="261"/>
        <v>1.388888888888884E-3</v>
      </c>
      <c r="S340" s="105">
        <f t="shared" si="262"/>
        <v>1.3194444444444398E-2</v>
      </c>
      <c r="T340" s="105">
        <f t="shared" si="264"/>
        <v>6.944444444444442E-2</v>
      </c>
      <c r="U340" s="56">
        <v>9</v>
      </c>
      <c r="V340" s="56">
        <f>INDEX('Počty dní'!A:E,MATCH(E340,'Počty dní'!C:C,0),4)</f>
        <v>205</v>
      </c>
      <c r="W340" s="166">
        <f t="shared" si="263"/>
        <v>1845</v>
      </c>
      <c r="X340" s="21"/>
    </row>
    <row r="341" spans="1:24" x14ac:dyDescent="0.25">
      <c r="A341" s="140">
        <v>124</v>
      </c>
      <c r="B341" s="56">
        <v>1024</v>
      </c>
      <c r="C341" s="56" t="s">
        <v>2</v>
      </c>
      <c r="D341" s="102"/>
      <c r="E341" s="101" t="str">
        <f t="shared" si="267"/>
        <v>X</v>
      </c>
      <c r="F341" s="56" t="s">
        <v>126</v>
      </c>
      <c r="G341" s="64">
        <v>20</v>
      </c>
      <c r="H341" s="56" t="str">
        <f t="shared" si="268"/>
        <v>XXX104/20</v>
      </c>
      <c r="I341" s="56" t="s">
        <v>5</v>
      </c>
      <c r="J341" s="102" t="s">
        <v>5</v>
      </c>
      <c r="K341" s="103">
        <v>0.58958333333333335</v>
      </c>
      <c r="L341" s="104">
        <v>0.59027777777777779</v>
      </c>
      <c r="M341" s="57" t="s">
        <v>40</v>
      </c>
      <c r="N341" s="104">
        <v>0.6020833333333333</v>
      </c>
      <c r="O341" s="57" t="s">
        <v>29</v>
      </c>
      <c r="P341" s="56" t="str">
        <f t="shared" si="259"/>
        <v>OK</v>
      </c>
      <c r="Q341" s="105">
        <f t="shared" si="260"/>
        <v>1.1805555555555514E-2</v>
      </c>
      <c r="R341" s="105">
        <f t="shared" si="261"/>
        <v>6.9444444444444198E-4</v>
      </c>
      <c r="S341" s="105">
        <f t="shared" si="262"/>
        <v>1.2499999999999956E-2</v>
      </c>
      <c r="T341" s="105">
        <f t="shared" si="264"/>
        <v>1.3888888888888951E-2</v>
      </c>
      <c r="U341" s="56">
        <v>9</v>
      </c>
      <c r="V341" s="56">
        <f>INDEX('Počty dní'!A:E,MATCH(E341,'Počty dní'!C:C,0),4)</f>
        <v>205</v>
      </c>
      <c r="W341" s="166">
        <f t="shared" si="263"/>
        <v>1845</v>
      </c>
      <c r="X341" s="21"/>
    </row>
    <row r="342" spans="1:24" x14ac:dyDescent="0.25">
      <c r="A342" s="140">
        <v>124</v>
      </c>
      <c r="B342" s="56">
        <v>1024</v>
      </c>
      <c r="C342" s="56" t="s">
        <v>2</v>
      </c>
      <c r="D342" s="102"/>
      <c r="E342" s="101" t="str">
        <f t="shared" si="267"/>
        <v>X</v>
      </c>
      <c r="F342" s="56" t="s">
        <v>126</v>
      </c>
      <c r="G342" s="55">
        <v>19</v>
      </c>
      <c r="H342" s="56" t="str">
        <f t="shared" si="268"/>
        <v>XXX104/19</v>
      </c>
      <c r="I342" s="56" t="s">
        <v>5</v>
      </c>
      <c r="J342" s="102" t="s">
        <v>5</v>
      </c>
      <c r="K342" s="103">
        <v>0.60416666666666663</v>
      </c>
      <c r="L342" s="104">
        <v>0.60555555555555551</v>
      </c>
      <c r="M342" s="57" t="s">
        <v>29</v>
      </c>
      <c r="N342" s="104">
        <v>0.62916666666666665</v>
      </c>
      <c r="O342" s="57" t="s">
        <v>38</v>
      </c>
      <c r="P342" s="56" t="str">
        <f t="shared" si="259"/>
        <v>OK</v>
      </c>
      <c r="Q342" s="105">
        <f t="shared" si="260"/>
        <v>2.3611111111111138E-2</v>
      </c>
      <c r="R342" s="105">
        <f t="shared" si="261"/>
        <v>1.388888888888884E-3</v>
      </c>
      <c r="S342" s="105">
        <f t="shared" si="262"/>
        <v>2.5000000000000022E-2</v>
      </c>
      <c r="T342" s="105">
        <f t="shared" si="264"/>
        <v>2.0833333333333259E-3</v>
      </c>
      <c r="U342" s="56">
        <v>20</v>
      </c>
      <c r="V342" s="56">
        <f>INDEX('Počty dní'!A:E,MATCH(E342,'Počty dní'!C:C,0),4)</f>
        <v>205</v>
      </c>
      <c r="W342" s="166">
        <f t="shared" si="263"/>
        <v>4100</v>
      </c>
      <c r="X342" s="21"/>
    </row>
    <row r="343" spans="1:24" x14ac:dyDescent="0.25">
      <c r="A343" s="140">
        <v>124</v>
      </c>
      <c r="B343" s="56">
        <v>1024</v>
      </c>
      <c r="C343" s="56" t="s">
        <v>2</v>
      </c>
      <c r="D343" s="102"/>
      <c r="E343" s="101" t="str">
        <f t="shared" si="267"/>
        <v>X</v>
      </c>
      <c r="F343" s="56" t="s">
        <v>126</v>
      </c>
      <c r="G343" s="64">
        <v>22</v>
      </c>
      <c r="H343" s="56" t="str">
        <f t="shared" si="268"/>
        <v>XXX104/22</v>
      </c>
      <c r="I343" s="56" t="s">
        <v>5</v>
      </c>
      <c r="J343" s="102" t="s">
        <v>5</v>
      </c>
      <c r="K343" s="103">
        <v>0.62916666666666665</v>
      </c>
      <c r="L343" s="104">
        <v>0.62986111111111109</v>
      </c>
      <c r="M343" s="57" t="s">
        <v>38</v>
      </c>
      <c r="N343" s="104">
        <v>0.66111111111111098</v>
      </c>
      <c r="O343" s="57" t="s">
        <v>29</v>
      </c>
      <c r="P343" s="56" t="str">
        <f t="shared" si="259"/>
        <v>OK</v>
      </c>
      <c r="Q343" s="105">
        <f t="shared" si="260"/>
        <v>3.1249999999999889E-2</v>
      </c>
      <c r="R343" s="105">
        <f t="shared" si="261"/>
        <v>6.9444444444444198E-4</v>
      </c>
      <c r="S343" s="105">
        <f t="shared" si="262"/>
        <v>3.1944444444444331E-2</v>
      </c>
      <c r="T343" s="105">
        <f t="shared" si="264"/>
        <v>0</v>
      </c>
      <c r="U343" s="56">
        <v>25.9</v>
      </c>
      <c r="V343" s="56">
        <f>INDEX('Počty dní'!A:E,MATCH(E343,'Počty dní'!C:C,0),4)</f>
        <v>205</v>
      </c>
      <c r="W343" s="166">
        <f t="shared" si="263"/>
        <v>5309.5</v>
      </c>
      <c r="X343" s="21"/>
    </row>
    <row r="344" spans="1:24" x14ac:dyDescent="0.25">
      <c r="A344" s="140">
        <v>124</v>
      </c>
      <c r="B344" s="56">
        <v>1024</v>
      </c>
      <c r="C344" s="56" t="s">
        <v>2</v>
      </c>
      <c r="D344" s="102"/>
      <c r="E344" s="101" t="str">
        <f t="shared" si="267"/>
        <v>X</v>
      </c>
      <c r="F344" s="56" t="s">
        <v>126</v>
      </c>
      <c r="G344" s="55">
        <v>21</v>
      </c>
      <c r="H344" s="56" t="str">
        <f t="shared" si="268"/>
        <v>XXX104/21</v>
      </c>
      <c r="I344" s="56" t="s">
        <v>5</v>
      </c>
      <c r="J344" s="102" t="s">
        <v>5</v>
      </c>
      <c r="K344" s="103">
        <v>0.67361111111111116</v>
      </c>
      <c r="L344" s="104">
        <v>0.67499999999999993</v>
      </c>
      <c r="M344" s="57" t="s">
        <v>29</v>
      </c>
      <c r="N344" s="104">
        <v>0.70347222222222217</v>
      </c>
      <c r="O344" s="57" t="s">
        <v>38</v>
      </c>
      <c r="P344" s="56" t="str">
        <f t="shared" si="259"/>
        <v>OK</v>
      </c>
      <c r="Q344" s="105">
        <f t="shared" si="260"/>
        <v>2.8472222222222232E-2</v>
      </c>
      <c r="R344" s="105">
        <f t="shared" si="261"/>
        <v>1.3888888888887729E-3</v>
      </c>
      <c r="S344" s="105">
        <f t="shared" si="262"/>
        <v>2.9861111111111005E-2</v>
      </c>
      <c r="T344" s="105">
        <f t="shared" si="264"/>
        <v>1.2500000000000178E-2</v>
      </c>
      <c r="U344" s="56">
        <v>24</v>
      </c>
      <c r="V344" s="56">
        <f>INDEX('Počty dní'!A:E,MATCH(E344,'Počty dní'!C:C,0),4)</f>
        <v>205</v>
      </c>
      <c r="W344" s="166">
        <f t="shared" si="263"/>
        <v>4920</v>
      </c>
      <c r="X344" s="21"/>
    </row>
    <row r="345" spans="1:24" x14ac:dyDescent="0.25">
      <c r="A345" s="140">
        <v>124</v>
      </c>
      <c r="B345" s="56">
        <v>1024</v>
      </c>
      <c r="C345" s="56" t="s">
        <v>2</v>
      </c>
      <c r="D345" s="102"/>
      <c r="E345" s="101" t="str">
        <f t="shared" si="267"/>
        <v>X</v>
      </c>
      <c r="F345" s="56" t="s">
        <v>126</v>
      </c>
      <c r="G345" s="64">
        <v>24</v>
      </c>
      <c r="H345" s="56" t="str">
        <f t="shared" si="268"/>
        <v>XXX104/24</v>
      </c>
      <c r="I345" s="56" t="s">
        <v>5</v>
      </c>
      <c r="J345" s="102" t="s">
        <v>5</v>
      </c>
      <c r="K345" s="103">
        <v>0.70972222222222225</v>
      </c>
      <c r="L345" s="104">
        <v>0.7104166666666667</v>
      </c>
      <c r="M345" s="57" t="s">
        <v>38</v>
      </c>
      <c r="N345" s="104">
        <v>0.73819444444444438</v>
      </c>
      <c r="O345" s="57" t="s">
        <v>29</v>
      </c>
      <c r="P345" s="56" t="str">
        <f t="shared" si="259"/>
        <v>OK</v>
      </c>
      <c r="Q345" s="105">
        <f t="shared" si="260"/>
        <v>2.7777777777777679E-2</v>
      </c>
      <c r="R345" s="105">
        <f t="shared" si="261"/>
        <v>6.9444444444444198E-4</v>
      </c>
      <c r="S345" s="105">
        <f t="shared" si="262"/>
        <v>2.8472222222222121E-2</v>
      </c>
      <c r="T345" s="105">
        <f t="shared" si="264"/>
        <v>6.2500000000000888E-3</v>
      </c>
      <c r="U345" s="56">
        <v>24</v>
      </c>
      <c r="V345" s="56">
        <f>INDEX('Počty dní'!A:E,MATCH(E345,'Počty dní'!C:C,0),4)</f>
        <v>205</v>
      </c>
      <c r="W345" s="166">
        <f t="shared" si="263"/>
        <v>4920</v>
      </c>
      <c r="X345" s="21"/>
    </row>
    <row r="346" spans="1:24" ht="15.75" thickBot="1" x14ac:dyDescent="0.3">
      <c r="A346" s="141">
        <v>124</v>
      </c>
      <c r="B346" s="58">
        <v>1024</v>
      </c>
      <c r="C346" s="58" t="s">
        <v>2</v>
      </c>
      <c r="D346" s="106"/>
      <c r="E346" s="168" t="str">
        <f>CONCATENATE(C346,D346)</f>
        <v>X</v>
      </c>
      <c r="F346" s="58" t="s">
        <v>126</v>
      </c>
      <c r="G346" s="169">
        <v>25</v>
      </c>
      <c r="H346" s="58" t="str">
        <f>CONCATENATE(F346,"/",G346)</f>
        <v>XXX104/25</v>
      </c>
      <c r="I346" s="58" t="s">
        <v>5</v>
      </c>
      <c r="J346" s="106" t="s">
        <v>5</v>
      </c>
      <c r="K346" s="107">
        <v>0.7583333333333333</v>
      </c>
      <c r="L346" s="108">
        <v>0.7583333333333333</v>
      </c>
      <c r="M346" s="59" t="s">
        <v>29</v>
      </c>
      <c r="N346" s="108">
        <v>0.78680555555555554</v>
      </c>
      <c r="O346" s="59" t="s">
        <v>38</v>
      </c>
      <c r="P346" s="232"/>
      <c r="Q346" s="170">
        <f t="shared" si="260"/>
        <v>2.8472222222222232E-2</v>
      </c>
      <c r="R346" s="170">
        <f t="shared" si="261"/>
        <v>0</v>
      </c>
      <c r="S346" s="170">
        <f t="shared" si="262"/>
        <v>2.8472222222222232E-2</v>
      </c>
      <c r="T346" s="170">
        <f t="shared" si="264"/>
        <v>2.0138888888888928E-2</v>
      </c>
      <c r="U346" s="58">
        <v>24</v>
      </c>
      <c r="V346" s="58">
        <f>INDEX('Počty dní'!A:E,MATCH(E346,'Počty dní'!C:C,0),4)</f>
        <v>205</v>
      </c>
      <c r="W346" s="171">
        <f t="shared" si="263"/>
        <v>4920</v>
      </c>
      <c r="X346" s="21"/>
    </row>
    <row r="347" spans="1:24" ht="15.75" thickBot="1" x14ac:dyDescent="0.3">
      <c r="A347" s="172" t="str">
        <f ca="1">CONCATENATE(INDIRECT("R[-3]C[0]",FALSE),"celkem")</f>
        <v>124celkem</v>
      </c>
      <c r="B347" s="173"/>
      <c r="C347" s="173" t="str">
        <f ca="1">INDIRECT("R[-1]C[12]",FALSE)</f>
        <v>Radostín n.Osl.</v>
      </c>
      <c r="D347" s="174"/>
      <c r="E347" s="173"/>
      <c r="F347" s="175"/>
      <c r="G347" s="173"/>
      <c r="H347" s="176"/>
      <c r="I347" s="177"/>
      <c r="J347" s="178" t="str">
        <f ca="1">INDIRECT("R[-3]C[0]",FALSE)</f>
        <v>S</v>
      </c>
      <c r="K347" s="179"/>
      <c r="L347" s="180"/>
      <c r="M347" s="181"/>
      <c r="N347" s="180"/>
      <c r="O347" s="182"/>
      <c r="P347" s="173"/>
      <c r="Q347" s="183">
        <f>SUM(Q331:Q346)</f>
        <v>0.32777777777777739</v>
      </c>
      <c r="R347" s="183">
        <f>SUM(R331:R346)</f>
        <v>1.5972222222222138E-2</v>
      </c>
      <c r="S347" s="183">
        <f>SUM(S331:S346)</f>
        <v>0.34374999999999956</v>
      </c>
      <c r="T347" s="183">
        <f>SUM(T331:T346)</f>
        <v>0.25000000000000044</v>
      </c>
      <c r="U347" s="184">
        <f>SUM(U331:U346)</f>
        <v>273.10000000000002</v>
      </c>
      <c r="V347" s="185"/>
      <c r="W347" s="186">
        <f>SUM(W331:W346)</f>
        <v>55985.5</v>
      </c>
      <c r="X347" s="21"/>
    </row>
    <row r="348" spans="1:24" x14ac:dyDescent="0.25">
      <c r="D348" s="133"/>
      <c r="E348" s="116"/>
      <c r="G348" s="67"/>
      <c r="K348" s="117"/>
      <c r="L348" s="118"/>
      <c r="M348" s="70"/>
      <c r="N348" s="118"/>
      <c r="O348" s="70"/>
      <c r="X348" s="21"/>
    </row>
    <row r="349" spans="1:24" ht="15.75" thickBot="1" x14ac:dyDescent="0.3">
      <c r="D349" s="129"/>
      <c r="E349" s="116"/>
      <c r="K349" s="52"/>
      <c r="X349" s="21"/>
    </row>
    <row r="350" spans="1:24" x14ac:dyDescent="0.25">
      <c r="A350" s="138">
        <v>125</v>
      </c>
      <c r="B350" s="53">
        <v>1025</v>
      </c>
      <c r="C350" s="53" t="s">
        <v>2</v>
      </c>
      <c r="D350" s="159"/>
      <c r="E350" s="160" t="str">
        <f t="shared" ref="E350:E364" si="269">CONCATENATE(C350,D350)</f>
        <v>X</v>
      </c>
      <c r="F350" s="53" t="s">
        <v>134</v>
      </c>
      <c r="G350" s="188">
        <v>2</v>
      </c>
      <c r="H350" s="53" t="str">
        <f t="shared" ref="H350:H366" si="270">CONCATENATE(F350,"/",G350)</f>
        <v>XXX203/2</v>
      </c>
      <c r="I350" s="53" t="s">
        <v>5</v>
      </c>
      <c r="J350" s="53" t="s">
        <v>5</v>
      </c>
      <c r="K350" s="162">
        <v>0.19513888888888889</v>
      </c>
      <c r="L350" s="163">
        <v>0.19583333333333333</v>
      </c>
      <c r="M350" s="164" t="s">
        <v>43</v>
      </c>
      <c r="N350" s="163">
        <v>0.21458333333333335</v>
      </c>
      <c r="O350" s="164" t="s">
        <v>35</v>
      </c>
      <c r="P350" s="53" t="str">
        <f t="shared" ref="P350:P365" si="271">IF(M351=O350,"OK","POZOR")</f>
        <v>OK</v>
      </c>
      <c r="Q350" s="165">
        <f t="shared" ref="Q350:Q366" si="272">IF(ISNUMBER(G350),N350-L350,IF(F350="přejezd",N350-L350,0))</f>
        <v>1.8750000000000017E-2</v>
      </c>
      <c r="R350" s="165">
        <f t="shared" ref="R350:R366" si="273">IF(ISNUMBER(G350),L350-K350,0)</f>
        <v>6.9444444444444198E-4</v>
      </c>
      <c r="S350" s="165">
        <f t="shared" ref="S350:S366" si="274">Q350+R350</f>
        <v>1.9444444444444459E-2</v>
      </c>
      <c r="T350" s="165"/>
      <c r="U350" s="53">
        <v>14.5</v>
      </c>
      <c r="V350" s="53">
        <f>INDEX('Počty dní'!A:E,MATCH(E350,'Počty dní'!C:C,0),4)</f>
        <v>205</v>
      </c>
      <c r="W350" s="98">
        <f t="shared" ref="W350:W366" si="275">V350*U350</f>
        <v>2972.5</v>
      </c>
      <c r="X350" s="21"/>
    </row>
    <row r="351" spans="1:24" x14ac:dyDescent="0.25">
      <c r="A351" s="140">
        <v>125</v>
      </c>
      <c r="B351" s="56">
        <v>1025</v>
      </c>
      <c r="C351" s="56" t="s">
        <v>2</v>
      </c>
      <c r="D351" s="128"/>
      <c r="E351" s="101" t="str">
        <f>CONCATENATE(C351,D351)</f>
        <v>X</v>
      </c>
      <c r="F351" s="56" t="s">
        <v>134</v>
      </c>
      <c r="G351" s="64">
        <v>1</v>
      </c>
      <c r="H351" s="56" t="str">
        <f t="shared" si="270"/>
        <v>XXX203/1</v>
      </c>
      <c r="I351" s="56" t="s">
        <v>5</v>
      </c>
      <c r="J351" s="56" t="s">
        <v>5</v>
      </c>
      <c r="K351" s="103">
        <v>0.26319444444444445</v>
      </c>
      <c r="L351" s="104">
        <v>0.2638888888888889</v>
      </c>
      <c r="M351" s="57" t="s">
        <v>35</v>
      </c>
      <c r="N351" s="104">
        <v>0.27986111111111112</v>
      </c>
      <c r="O351" s="57" t="s">
        <v>43</v>
      </c>
      <c r="P351" s="56" t="str">
        <f t="shared" si="271"/>
        <v>OK</v>
      </c>
      <c r="Q351" s="105">
        <f t="shared" si="272"/>
        <v>1.5972222222222221E-2</v>
      </c>
      <c r="R351" s="105">
        <f t="shared" si="273"/>
        <v>6.9444444444444198E-4</v>
      </c>
      <c r="S351" s="105">
        <f t="shared" si="274"/>
        <v>1.6666666666666663E-2</v>
      </c>
      <c r="T351" s="105">
        <f t="shared" ref="T351:T366" si="276">K351-N350</f>
        <v>4.8611111111111105E-2</v>
      </c>
      <c r="U351" s="56">
        <v>19.8</v>
      </c>
      <c r="V351" s="56">
        <f>INDEX('Počty dní'!A:E,MATCH(E351,'Počty dní'!C:C,0),4)</f>
        <v>205</v>
      </c>
      <c r="W351" s="166">
        <f t="shared" si="275"/>
        <v>4059</v>
      </c>
      <c r="X351" s="21"/>
    </row>
    <row r="352" spans="1:24" x14ac:dyDescent="0.25">
      <c r="A352" s="140">
        <v>125</v>
      </c>
      <c r="B352" s="56">
        <v>1025</v>
      </c>
      <c r="C352" s="56" t="s">
        <v>2</v>
      </c>
      <c r="D352" s="128"/>
      <c r="E352" s="101" t="str">
        <f t="shared" si="269"/>
        <v>X</v>
      </c>
      <c r="F352" s="56" t="s">
        <v>134</v>
      </c>
      <c r="G352" s="64">
        <v>4</v>
      </c>
      <c r="H352" s="56" t="str">
        <f t="shared" si="270"/>
        <v>XXX203/4</v>
      </c>
      <c r="I352" s="56" t="s">
        <v>5</v>
      </c>
      <c r="J352" s="56" t="s">
        <v>5</v>
      </c>
      <c r="K352" s="103">
        <v>0.28055555555555556</v>
      </c>
      <c r="L352" s="104">
        <v>0.28125</v>
      </c>
      <c r="M352" s="57" t="s">
        <v>43</v>
      </c>
      <c r="N352" s="104">
        <v>0.29722222222222222</v>
      </c>
      <c r="O352" s="57" t="s">
        <v>35</v>
      </c>
      <c r="P352" s="56" t="str">
        <f t="shared" si="271"/>
        <v>OK</v>
      </c>
      <c r="Q352" s="105">
        <f t="shared" si="272"/>
        <v>1.5972222222222221E-2</v>
      </c>
      <c r="R352" s="105">
        <f t="shared" si="273"/>
        <v>6.9444444444444198E-4</v>
      </c>
      <c r="S352" s="105">
        <f t="shared" si="274"/>
        <v>1.6666666666666663E-2</v>
      </c>
      <c r="T352" s="105">
        <f t="shared" si="276"/>
        <v>6.9444444444444198E-4</v>
      </c>
      <c r="U352" s="56">
        <v>14.5</v>
      </c>
      <c r="V352" s="56">
        <f>INDEX('Počty dní'!A:E,MATCH(E352,'Počty dní'!C:C,0),4)</f>
        <v>205</v>
      </c>
      <c r="W352" s="166">
        <f t="shared" si="275"/>
        <v>2972.5</v>
      </c>
      <c r="X352" s="21"/>
    </row>
    <row r="353" spans="1:24" x14ac:dyDescent="0.25">
      <c r="A353" s="140">
        <v>125</v>
      </c>
      <c r="B353" s="56">
        <v>1025</v>
      </c>
      <c r="C353" s="56" t="s">
        <v>2</v>
      </c>
      <c r="D353" s="102">
        <v>25</v>
      </c>
      <c r="E353" s="101" t="str">
        <f t="shared" ref="E353" si="277">CONCATENATE(C353,D353)</f>
        <v>X25</v>
      </c>
      <c r="F353" s="56" t="s">
        <v>157</v>
      </c>
      <c r="G353" s="71">
        <v>1</v>
      </c>
      <c r="H353" s="56" t="str">
        <f t="shared" ref="H353" si="278">CONCATENATE(F353,"/",G353)</f>
        <v>XXX109/1</v>
      </c>
      <c r="I353" s="99" t="s">
        <v>5</v>
      </c>
      <c r="J353" s="56" t="s">
        <v>5</v>
      </c>
      <c r="K353" s="103">
        <v>0.2986111111111111</v>
      </c>
      <c r="L353" s="104">
        <v>0.29930555555555555</v>
      </c>
      <c r="M353" s="57" t="s">
        <v>35</v>
      </c>
      <c r="N353" s="104">
        <v>0.31944444444444448</v>
      </c>
      <c r="O353" s="57" t="s">
        <v>35</v>
      </c>
      <c r="P353" s="56" t="str">
        <f t="shared" si="271"/>
        <v>OK</v>
      </c>
      <c r="Q353" s="105">
        <f t="shared" si="272"/>
        <v>2.0138888888888928E-2</v>
      </c>
      <c r="R353" s="105">
        <f t="shared" si="273"/>
        <v>6.9444444444444198E-4</v>
      </c>
      <c r="S353" s="105">
        <f t="shared" si="274"/>
        <v>2.083333333333337E-2</v>
      </c>
      <c r="T353" s="105">
        <f t="shared" si="276"/>
        <v>1.388888888888884E-3</v>
      </c>
      <c r="U353" s="56">
        <v>19.100000000000001</v>
      </c>
      <c r="V353" s="56">
        <f>INDEX('Počty dní'!A:E,MATCH(E353,'Počty dní'!C:C,0),4)</f>
        <v>205</v>
      </c>
      <c r="W353" s="166">
        <f t="shared" ref="W353" si="279">V353*U353</f>
        <v>3915.5000000000005</v>
      </c>
      <c r="X353" s="21"/>
    </row>
    <row r="354" spans="1:24" x14ac:dyDescent="0.25">
      <c r="A354" s="140">
        <v>125</v>
      </c>
      <c r="B354" s="56">
        <v>1025</v>
      </c>
      <c r="C354" s="56" t="s">
        <v>2</v>
      </c>
      <c r="D354" s="128"/>
      <c r="E354" s="101" t="str">
        <f>CONCATENATE(C354,D354)</f>
        <v>X</v>
      </c>
      <c r="F354" s="56" t="s">
        <v>134</v>
      </c>
      <c r="G354" s="64">
        <v>3</v>
      </c>
      <c r="H354" s="56" t="str">
        <f t="shared" si="270"/>
        <v>XXX203/3</v>
      </c>
      <c r="I354" s="56" t="s">
        <v>5</v>
      </c>
      <c r="J354" s="56" t="s">
        <v>5</v>
      </c>
      <c r="K354" s="103">
        <v>0.36736111111111114</v>
      </c>
      <c r="L354" s="104">
        <v>0.36805555555555558</v>
      </c>
      <c r="M354" s="57" t="s">
        <v>35</v>
      </c>
      <c r="N354" s="104">
        <v>0.3743055555555555</v>
      </c>
      <c r="O354" s="68" t="s">
        <v>44</v>
      </c>
      <c r="P354" s="56" t="str">
        <f t="shared" si="271"/>
        <v>OK</v>
      </c>
      <c r="Q354" s="105">
        <f t="shared" si="272"/>
        <v>6.2499999999999223E-3</v>
      </c>
      <c r="R354" s="105">
        <f t="shared" si="273"/>
        <v>6.9444444444444198E-4</v>
      </c>
      <c r="S354" s="105">
        <f t="shared" si="274"/>
        <v>6.9444444444443643E-3</v>
      </c>
      <c r="T354" s="105">
        <f t="shared" si="276"/>
        <v>4.7916666666666663E-2</v>
      </c>
      <c r="U354" s="56">
        <v>7.5</v>
      </c>
      <c r="V354" s="56">
        <f>INDEX('Počty dní'!A:E,MATCH(E354,'Počty dní'!C:C,0),4)</f>
        <v>205</v>
      </c>
      <c r="W354" s="166">
        <f t="shared" si="275"/>
        <v>1537.5</v>
      </c>
      <c r="X354" s="21"/>
    </row>
    <row r="355" spans="1:24" x14ac:dyDescent="0.25">
      <c r="A355" s="140">
        <v>125</v>
      </c>
      <c r="B355" s="56">
        <v>1025</v>
      </c>
      <c r="C355" s="56" t="s">
        <v>2</v>
      </c>
      <c r="D355" s="128"/>
      <c r="E355" s="101" t="str">
        <f t="shared" si="269"/>
        <v>X</v>
      </c>
      <c r="F355" s="56" t="s">
        <v>134</v>
      </c>
      <c r="G355" s="64">
        <v>6</v>
      </c>
      <c r="H355" s="56" t="str">
        <f t="shared" si="270"/>
        <v>XXX203/6</v>
      </c>
      <c r="I355" s="56" t="s">
        <v>5</v>
      </c>
      <c r="J355" s="56" t="s">
        <v>5</v>
      </c>
      <c r="K355" s="103">
        <v>0.37430555555555556</v>
      </c>
      <c r="L355" s="104">
        <v>0.375</v>
      </c>
      <c r="M355" s="68" t="s">
        <v>44</v>
      </c>
      <c r="N355" s="104">
        <v>0.38125000000000003</v>
      </c>
      <c r="O355" s="57" t="s">
        <v>35</v>
      </c>
      <c r="P355" s="56" t="str">
        <f t="shared" si="271"/>
        <v>OK</v>
      </c>
      <c r="Q355" s="105">
        <f t="shared" si="272"/>
        <v>6.2500000000000333E-3</v>
      </c>
      <c r="R355" s="105">
        <f t="shared" si="273"/>
        <v>6.9444444444444198E-4</v>
      </c>
      <c r="S355" s="105">
        <f t="shared" si="274"/>
        <v>6.9444444444444753E-3</v>
      </c>
      <c r="T355" s="105">
        <f t="shared" si="276"/>
        <v>0</v>
      </c>
      <c r="U355" s="56">
        <v>7.5</v>
      </c>
      <c r="V355" s="56">
        <f>INDEX('Počty dní'!A:E,MATCH(E355,'Počty dní'!C:C,0),4)</f>
        <v>205</v>
      </c>
      <c r="W355" s="166">
        <f t="shared" si="275"/>
        <v>1537.5</v>
      </c>
      <c r="X355" s="21"/>
    </row>
    <row r="356" spans="1:24" x14ac:dyDescent="0.25">
      <c r="A356" s="140">
        <v>125</v>
      </c>
      <c r="B356" s="56">
        <v>1025</v>
      </c>
      <c r="C356" s="56" t="s">
        <v>2</v>
      </c>
      <c r="D356" s="102"/>
      <c r="E356" s="101" t="str">
        <f>CONCATENATE(C356,D356)</f>
        <v>X</v>
      </c>
      <c r="F356" s="56" t="s">
        <v>157</v>
      </c>
      <c r="G356" s="71">
        <v>3</v>
      </c>
      <c r="H356" s="56" t="str">
        <f>CONCATENATE(F356,"/",G356)</f>
        <v>XXX109/3</v>
      </c>
      <c r="I356" s="99" t="s">
        <v>5</v>
      </c>
      <c r="J356" s="56" t="s">
        <v>5</v>
      </c>
      <c r="K356" s="103">
        <v>0.40138888888888885</v>
      </c>
      <c r="L356" s="104">
        <v>0.40347222222222223</v>
      </c>
      <c r="M356" s="57" t="s">
        <v>35</v>
      </c>
      <c r="N356" s="104">
        <v>0.41944444444444445</v>
      </c>
      <c r="O356" s="57" t="s">
        <v>35</v>
      </c>
      <c r="P356" s="56" t="str">
        <f t="shared" si="271"/>
        <v>OK</v>
      </c>
      <c r="Q356" s="105">
        <f t="shared" si="272"/>
        <v>1.5972222222222221E-2</v>
      </c>
      <c r="R356" s="105">
        <f t="shared" si="273"/>
        <v>2.0833333333333814E-3</v>
      </c>
      <c r="S356" s="105">
        <f t="shared" si="274"/>
        <v>1.8055555555555602E-2</v>
      </c>
      <c r="T356" s="105">
        <f t="shared" si="276"/>
        <v>2.0138888888888817E-2</v>
      </c>
      <c r="U356" s="56">
        <v>15.7</v>
      </c>
      <c r="V356" s="56">
        <f>INDEX('Počty dní'!A:E,MATCH(E356,'Počty dní'!C:C,0),4)</f>
        <v>205</v>
      </c>
      <c r="W356" s="166">
        <f>V356*U356</f>
        <v>3218.5</v>
      </c>
      <c r="X356" s="21"/>
    </row>
    <row r="357" spans="1:24" x14ac:dyDescent="0.25">
      <c r="A357" s="140">
        <v>125</v>
      </c>
      <c r="B357" s="56">
        <v>1025</v>
      </c>
      <c r="C357" s="56" t="s">
        <v>2</v>
      </c>
      <c r="D357" s="128"/>
      <c r="E357" s="101" t="str">
        <f>CONCATENATE(C357,D357)</f>
        <v>X</v>
      </c>
      <c r="F357" s="56" t="s">
        <v>134</v>
      </c>
      <c r="G357" s="64">
        <v>5</v>
      </c>
      <c r="H357" s="56" t="str">
        <f t="shared" si="270"/>
        <v>XXX203/5</v>
      </c>
      <c r="I357" s="56" t="s">
        <v>5</v>
      </c>
      <c r="J357" s="56" t="s">
        <v>5</v>
      </c>
      <c r="K357" s="103">
        <v>0.49236111111111114</v>
      </c>
      <c r="L357" s="104">
        <v>0.49305555555555558</v>
      </c>
      <c r="M357" s="57" t="s">
        <v>35</v>
      </c>
      <c r="N357" s="104">
        <v>0.4993055555555555</v>
      </c>
      <c r="O357" s="68" t="s">
        <v>44</v>
      </c>
      <c r="P357" s="56" t="str">
        <f t="shared" si="271"/>
        <v>OK</v>
      </c>
      <c r="Q357" s="105">
        <f t="shared" si="272"/>
        <v>6.2499999999999223E-3</v>
      </c>
      <c r="R357" s="105">
        <f t="shared" si="273"/>
        <v>6.9444444444444198E-4</v>
      </c>
      <c r="S357" s="105">
        <f t="shared" si="274"/>
        <v>6.9444444444443643E-3</v>
      </c>
      <c r="T357" s="105">
        <f t="shared" si="276"/>
        <v>7.2916666666666685E-2</v>
      </c>
      <c r="U357" s="56">
        <v>7.5</v>
      </c>
      <c r="V357" s="56">
        <f>INDEX('Počty dní'!A:E,MATCH(E357,'Počty dní'!C:C,0),4)</f>
        <v>205</v>
      </c>
      <c r="W357" s="166">
        <f t="shared" si="275"/>
        <v>1537.5</v>
      </c>
      <c r="X357" s="21"/>
    </row>
    <row r="358" spans="1:24" x14ac:dyDescent="0.25">
      <c r="A358" s="140">
        <v>125</v>
      </c>
      <c r="B358" s="56">
        <v>1025</v>
      </c>
      <c r="C358" s="56" t="s">
        <v>2</v>
      </c>
      <c r="D358" s="128"/>
      <c r="E358" s="101" t="str">
        <f t="shared" si="269"/>
        <v>X</v>
      </c>
      <c r="F358" s="56" t="s">
        <v>134</v>
      </c>
      <c r="G358" s="64">
        <v>8</v>
      </c>
      <c r="H358" s="56" t="str">
        <f t="shared" si="270"/>
        <v>XXX203/8</v>
      </c>
      <c r="I358" s="56" t="s">
        <v>5</v>
      </c>
      <c r="J358" s="56" t="s">
        <v>5</v>
      </c>
      <c r="K358" s="103">
        <v>0.49930555555555556</v>
      </c>
      <c r="L358" s="104">
        <v>0.5</v>
      </c>
      <c r="M358" s="68" t="s">
        <v>44</v>
      </c>
      <c r="N358" s="104">
        <v>0.50624999999999998</v>
      </c>
      <c r="O358" s="57" t="s">
        <v>35</v>
      </c>
      <c r="P358" s="56" t="str">
        <f t="shared" si="271"/>
        <v>OK</v>
      </c>
      <c r="Q358" s="105">
        <f t="shared" si="272"/>
        <v>6.2499999999999778E-3</v>
      </c>
      <c r="R358" s="105">
        <f t="shared" si="273"/>
        <v>6.9444444444444198E-4</v>
      </c>
      <c r="S358" s="105">
        <f t="shared" si="274"/>
        <v>6.9444444444444198E-3</v>
      </c>
      <c r="T358" s="105">
        <f t="shared" si="276"/>
        <v>0</v>
      </c>
      <c r="U358" s="56">
        <v>7.5</v>
      </c>
      <c r="V358" s="56">
        <f>INDEX('Počty dní'!A:E,MATCH(E358,'Počty dní'!C:C,0),4)</f>
        <v>205</v>
      </c>
      <c r="W358" s="166">
        <f t="shared" si="275"/>
        <v>1537.5</v>
      </c>
      <c r="X358" s="21"/>
    </row>
    <row r="359" spans="1:24" x14ac:dyDescent="0.25">
      <c r="A359" s="140">
        <v>125</v>
      </c>
      <c r="B359" s="56">
        <v>1025</v>
      </c>
      <c r="C359" s="56" t="s">
        <v>2</v>
      </c>
      <c r="D359" s="128"/>
      <c r="E359" s="101" t="str">
        <f>CONCATENATE(C359,D359)</f>
        <v>X</v>
      </c>
      <c r="F359" s="56" t="s">
        <v>134</v>
      </c>
      <c r="G359" s="64">
        <v>7</v>
      </c>
      <c r="H359" s="56" t="str">
        <f t="shared" si="270"/>
        <v>XXX203/7</v>
      </c>
      <c r="I359" s="56" t="s">
        <v>5</v>
      </c>
      <c r="J359" s="56" t="s">
        <v>5</v>
      </c>
      <c r="K359" s="103">
        <v>0.53125</v>
      </c>
      <c r="L359" s="104">
        <v>0.53472222222222221</v>
      </c>
      <c r="M359" s="57" t="s">
        <v>35</v>
      </c>
      <c r="N359" s="104">
        <v>0.55069444444444449</v>
      </c>
      <c r="O359" s="57" t="s">
        <v>43</v>
      </c>
      <c r="P359" s="56" t="str">
        <f t="shared" si="271"/>
        <v>OK</v>
      </c>
      <c r="Q359" s="105">
        <f t="shared" si="272"/>
        <v>1.5972222222222276E-2</v>
      </c>
      <c r="R359" s="105">
        <f t="shared" si="273"/>
        <v>3.4722222222222099E-3</v>
      </c>
      <c r="S359" s="105">
        <f t="shared" si="274"/>
        <v>1.9444444444444486E-2</v>
      </c>
      <c r="T359" s="105">
        <f t="shared" si="276"/>
        <v>2.5000000000000022E-2</v>
      </c>
      <c r="U359" s="56">
        <v>14.5</v>
      </c>
      <c r="V359" s="56">
        <f>INDEX('Počty dní'!A:E,MATCH(E359,'Počty dní'!C:C,0),4)</f>
        <v>205</v>
      </c>
      <c r="W359" s="166">
        <f t="shared" si="275"/>
        <v>2972.5</v>
      </c>
      <c r="X359" s="21"/>
    </row>
    <row r="360" spans="1:24" x14ac:dyDescent="0.25">
      <c r="A360" s="140">
        <v>125</v>
      </c>
      <c r="B360" s="56">
        <v>1025</v>
      </c>
      <c r="C360" s="56" t="s">
        <v>2</v>
      </c>
      <c r="D360" s="128"/>
      <c r="E360" s="101" t="str">
        <f t="shared" si="269"/>
        <v>X</v>
      </c>
      <c r="F360" s="56" t="s">
        <v>134</v>
      </c>
      <c r="G360" s="64">
        <v>10</v>
      </c>
      <c r="H360" s="56" t="str">
        <f t="shared" si="270"/>
        <v>XXX203/10</v>
      </c>
      <c r="I360" s="56" t="s">
        <v>5</v>
      </c>
      <c r="J360" s="56" t="s">
        <v>5</v>
      </c>
      <c r="K360" s="103">
        <v>0.55138888888888893</v>
      </c>
      <c r="L360" s="104">
        <v>0.55208333333333337</v>
      </c>
      <c r="M360" s="57" t="s">
        <v>43</v>
      </c>
      <c r="N360" s="104">
        <v>0.56805555555555554</v>
      </c>
      <c r="O360" s="57" t="s">
        <v>35</v>
      </c>
      <c r="P360" s="56" t="str">
        <f t="shared" si="271"/>
        <v>OK</v>
      </c>
      <c r="Q360" s="105">
        <f t="shared" si="272"/>
        <v>1.5972222222222165E-2</v>
      </c>
      <c r="R360" s="105">
        <f t="shared" si="273"/>
        <v>6.9444444444444198E-4</v>
      </c>
      <c r="S360" s="105">
        <f t="shared" si="274"/>
        <v>1.6666666666666607E-2</v>
      </c>
      <c r="T360" s="105">
        <f t="shared" si="276"/>
        <v>6.9444444444444198E-4</v>
      </c>
      <c r="U360" s="56">
        <v>14.5</v>
      </c>
      <c r="V360" s="56">
        <f>INDEX('Počty dní'!A:E,MATCH(E360,'Počty dní'!C:C,0),4)</f>
        <v>205</v>
      </c>
      <c r="W360" s="166">
        <f t="shared" si="275"/>
        <v>2972.5</v>
      </c>
      <c r="X360" s="21"/>
    </row>
    <row r="361" spans="1:24" x14ac:dyDescent="0.25">
      <c r="A361" s="140">
        <v>125</v>
      </c>
      <c r="B361" s="56">
        <v>1025</v>
      </c>
      <c r="C361" s="56" t="s">
        <v>2</v>
      </c>
      <c r="D361" s="130">
        <v>25</v>
      </c>
      <c r="E361" s="101" t="str">
        <f>CONCATENATE(C361,D361)</f>
        <v>X25</v>
      </c>
      <c r="F361" s="56" t="s">
        <v>153</v>
      </c>
      <c r="G361" s="55">
        <v>75</v>
      </c>
      <c r="H361" s="56" t="str">
        <f t="shared" si="270"/>
        <v>XXX100/75</v>
      </c>
      <c r="I361" s="56" t="s">
        <v>5</v>
      </c>
      <c r="J361" s="56" t="s">
        <v>5</v>
      </c>
      <c r="K361" s="103">
        <v>0.56805555555555554</v>
      </c>
      <c r="L361" s="104">
        <v>0.56874999999999998</v>
      </c>
      <c r="M361" s="57" t="s">
        <v>35</v>
      </c>
      <c r="N361" s="104">
        <v>0.57986111111111105</v>
      </c>
      <c r="O361" s="57" t="s">
        <v>29</v>
      </c>
      <c r="P361" s="56" t="str">
        <f t="shared" si="271"/>
        <v>OK</v>
      </c>
      <c r="Q361" s="105">
        <f t="shared" si="272"/>
        <v>1.1111111111111072E-2</v>
      </c>
      <c r="R361" s="105">
        <f t="shared" si="273"/>
        <v>6.9444444444444198E-4</v>
      </c>
      <c r="S361" s="105">
        <f t="shared" si="274"/>
        <v>1.1805555555555514E-2</v>
      </c>
      <c r="T361" s="105">
        <f t="shared" si="276"/>
        <v>0</v>
      </c>
      <c r="U361" s="56">
        <v>11.9</v>
      </c>
      <c r="V361" s="56">
        <f>INDEX('Počty dní'!A:E,MATCH(E361,'Počty dní'!C:C,0),4)</f>
        <v>205</v>
      </c>
      <c r="W361" s="166">
        <f t="shared" si="275"/>
        <v>2439.5</v>
      </c>
      <c r="X361" s="21"/>
    </row>
    <row r="362" spans="1:24" x14ac:dyDescent="0.25">
      <c r="A362" s="140">
        <v>125</v>
      </c>
      <c r="B362" s="56">
        <v>1025</v>
      </c>
      <c r="C362" s="56" t="s">
        <v>2</v>
      </c>
      <c r="D362" s="130">
        <v>25</v>
      </c>
      <c r="E362" s="101" t="str">
        <f>CONCATENATE(C362,D362)</f>
        <v>X25</v>
      </c>
      <c r="F362" s="56" t="s">
        <v>153</v>
      </c>
      <c r="G362" s="55">
        <v>74</v>
      </c>
      <c r="H362" s="56" t="str">
        <f t="shared" si="270"/>
        <v>XXX100/74</v>
      </c>
      <c r="I362" s="56" t="s">
        <v>5</v>
      </c>
      <c r="J362" s="56" t="s">
        <v>5</v>
      </c>
      <c r="K362" s="103">
        <v>0.58124999999999993</v>
      </c>
      <c r="L362" s="104">
        <v>0.58333333333333337</v>
      </c>
      <c r="M362" s="57" t="s">
        <v>29</v>
      </c>
      <c r="N362" s="104">
        <v>0.59930555555555554</v>
      </c>
      <c r="O362" s="57" t="s">
        <v>35</v>
      </c>
      <c r="P362" s="56" t="str">
        <f t="shared" si="271"/>
        <v>OK</v>
      </c>
      <c r="Q362" s="105">
        <f t="shared" si="272"/>
        <v>1.5972222222222165E-2</v>
      </c>
      <c r="R362" s="105">
        <f t="shared" si="273"/>
        <v>2.083333333333437E-3</v>
      </c>
      <c r="S362" s="105">
        <f t="shared" si="274"/>
        <v>1.8055555555555602E-2</v>
      </c>
      <c r="T362" s="105">
        <f t="shared" si="276"/>
        <v>1.388888888888884E-3</v>
      </c>
      <c r="U362" s="56">
        <v>11.9</v>
      </c>
      <c r="V362" s="56">
        <f>INDEX('Počty dní'!A:E,MATCH(E362,'Počty dní'!C:C,0),4)</f>
        <v>205</v>
      </c>
      <c r="W362" s="166">
        <f t="shared" si="275"/>
        <v>2439.5</v>
      </c>
      <c r="X362" s="21"/>
    </row>
    <row r="363" spans="1:24" x14ac:dyDescent="0.25">
      <c r="A363" s="140">
        <v>125</v>
      </c>
      <c r="B363" s="56">
        <v>1025</v>
      </c>
      <c r="C363" s="56" t="s">
        <v>2</v>
      </c>
      <c r="D363" s="128"/>
      <c r="E363" s="101" t="str">
        <f>CONCATENATE(C363,D363)</f>
        <v>X</v>
      </c>
      <c r="F363" s="56" t="s">
        <v>134</v>
      </c>
      <c r="G363" s="64">
        <v>9</v>
      </c>
      <c r="H363" s="56" t="str">
        <f t="shared" si="270"/>
        <v>XXX203/9</v>
      </c>
      <c r="I363" s="56" t="s">
        <v>5</v>
      </c>
      <c r="J363" s="56" t="s">
        <v>5</v>
      </c>
      <c r="K363" s="103">
        <v>0.61458333333333337</v>
      </c>
      <c r="L363" s="104">
        <v>0.61805555555555558</v>
      </c>
      <c r="M363" s="57" t="s">
        <v>35</v>
      </c>
      <c r="N363" s="104">
        <v>0.63402777777777775</v>
      </c>
      <c r="O363" s="57" t="s">
        <v>43</v>
      </c>
      <c r="P363" s="56" t="str">
        <f t="shared" si="271"/>
        <v>OK</v>
      </c>
      <c r="Q363" s="105">
        <f t="shared" si="272"/>
        <v>1.5972222222222165E-2</v>
      </c>
      <c r="R363" s="105">
        <f t="shared" si="273"/>
        <v>3.4722222222222099E-3</v>
      </c>
      <c r="S363" s="105">
        <f t="shared" si="274"/>
        <v>1.9444444444444375E-2</v>
      </c>
      <c r="T363" s="105">
        <f t="shared" si="276"/>
        <v>1.5277777777777835E-2</v>
      </c>
      <c r="U363" s="56">
        <v>14.5</v>
      </c>
      <c r="V363" s="56">
        <f>INDEX('Počty dní'!A:E,MATCH(E363,'Počty dní'!C:C,0),4)</f>
        <v>205</v>
      </c>
      <c r="W363" s="166">
        <f t="shared" si="275"/>
        <v>2972.5</v>
      </c>
      <c r="X363" s="21"/>
    </row>
    <row r="364" spans="1:24" x14ac:dyDescent="0.25">
      <c r="A364" s="140">
        <v>125</v>
      </c>
      <c r="B364" s="56">
        <v>1025</v>
      </c>
      <c r="C364" s="56" t="s">
        <v>2</v>
      </c>
      <c r="D364" s="128"/>
      <c r="E364" s="101" t="str">
        <f t="shared" si="269"/>
        <v>X</v>
      </c>
      <c r="F364" s="56" t="s">
        <v>134</v>
      </c>
      <c r="G364" s="64">
        <v>12</v>
      </c>
      <c r="H364" s="56" t="str">
        <f t="shared" si="270"/>
        <v>XXX203/12</v>
      </c>
      <c r="I364" s="56" t="s">
        <v>5</v>
      </c>
      <c r="J364" s="56" t="s">
        <v>5</v>
      </c>
      <c r="K364" s="103">
        <v>0.63472222222222219</v>
      </c>
      <c r="L364" s="104">
        <v>0.63541666666666663</v>
      </c>
      <c r="M364" s="57" t="s">
        <v>43</v>
      </c>
      <c r="N364" s="104">
        <v>0.65138888888888891</v>
      </c>
      <c r="O364" s="57" t="s">
        <v>35</v>
      </c>
      <c r="P364" s="56" t="str">
        <f t="shared" si="271"/>
        <v>OK</v>
      </c>
      <c r="Q364" s="105">
        <f t="shared" si="272"/>
        <v>1.5972222222222276E-2</v>
      </c>
      <c r="R364" s="105">
        <f t="shared" si="273"/>
        <v>6.9444444444444198E-4</v>
      </c>
      <c r="S364" s="105">
        <f t="shared" si="274"/>
        <v>1.6666666666666718E-2</v>
      </c>
      <c r="T364" s="105">
        <f t="shared" si="276"/>
        <v>6.9444444444444198E-4</v>
      </c>
      <c r="U364" s="56">
        <v>14.5</v>
      </c>
      <c r="V364" s="56">
        <f>INDEX('Počty dní'!A:E,MATCH(E364,'Počty dní'!C:C,0),4)</f>
        <v>205</v>
      </c>
      <c r="W364" s="166">
        <f t="shared" si="275"/>
        <v>2972.5</v>
      </c>
      <c r="X364" s="21"/>
    </row>
    <row r="365" spans="1:24" x14ac:dyDescent="0.25">
      <c r="A365" s="140">
        <v>125</v>
      </c>
      <c r="B365" s="56">
        <v>1025</v>
      </c>
      <c r="C365" s="56" t="s">
        <v>2</v>
      </c>
      <c r="D365" s="102"/>
      <c r="E365" s="101" t="str">
        <f>CONCATENATE(C365,D365)</f>
        <v>X</v>
      </c>
      <c r="F365" s="56" t="s">
        <v>157</v>
      </c>
      <c r="G365" s="71">
        <v>8</v>
      </c>
      <c r="H365" s="56" t="str">
        <f>CONCATENATE(F365,"/",G365)</f>
        <v>XXX109/8</v>
      </c>
      <c r="I365" s="99" t="s">
        <v>5</v>
      </c>
      <c r="J365" s="56" t="s">
        <v>5</v>
      </c>
      <c r="K365" s="103">
        <v>0.65833333333333333</v>
      </c>
      <c r="L365" s="104">
        <v>0.66041666666666665</v>
      </c>
      <c r="M365" s="57" t="s">
        <v>35</v>
      </c>
      <c r="N365" s="104">
        <v>0.68055555555555547</v>
      </c>
      <c r="O365" s="57" t="s">
        <v>35</v>
      </c>
      <c r="P365" s="56" t="str">
        <f t="shared" si="271"/>
        <v>OK</v>
      </c>
      <c r="Q365" s="105">
        <f t="shared" si="272"/>
        <v>2.0138888888888817E-2</v>
      </c>
      <c r="R365" s="105">
        <f t="shared" si="273"/>
        <v>2.0833333333333259E-3</v>
      </c>
      <c r="S365" s="105">
        <f t="shared" si="274"/>
        <v>2.2222222222222143E-2</v>
      </c>
      <c r="T365" s="105">
        <f t="shared" si="276"/>
        <v>6.9444444444444198E-3</v>
      </c>
      <c r="U365" s="56">
        <v>19.100000000000001</v>
      </c>
      <c r="V365" s="56">
        <f>INDEX('Počty dní'!A:E,MATCH(E365,'Počty dní'!C:C,0),4)</f>
        <v>205</v>
      </c>
      <c r="W365" s="166">
        <f>V365*U365</f>
        <v>3915.5000000000005</v>
      </c>
      <c r="X365" s="21"/>
    </row>
    <row r="366" spans="1:24" ht="15.75" thickBot="1" x14ac:dyDescent="0.3">
      <c r="A366" s="141">
        <v>125</v>
      </c>
      <c r="B366" s="58">
        <v>1025</v>
      </c>
      <c r="C366" s="58" t="s">
        <v>2</v>
      </c>
      <c r="D366" s="167"/>
      <c r="E366" s="168" t="str">
        <f>CONCATENATE(C366,D366)</f>
        <v>X</v>
      </c>
      <c r="F366" s="58" t="s">
        <v>134</v>
      </c>
      <c r="G366" s="187">
        <v>11</v>
      </c>
      <c r="H366" s="58" t="str">
        <f t="shared" si="270"/>
        <v>XXX203/11</v>
      </c>
      <c r="I366" s="58" t="s">
        <v>5</v>
      </c>
      <c r="J366" s="58" t="s">
        <v>5</v>
      </c>
      <c r="K366" s="107">
        <v>0.7006944444444444</v>
      </c>
      <c r="L366" s="108">
        <v>0.70138888888888884</v>
      </c>
      <c r="M366" s="59" t="s">
        <v>35</v>
      </c>
      <c r="N366" s="108">
        <v>0.71736111111111101</v>
      </c>
      <c r="O366" s="59" t="s">
        <v>43</v>
      </c>
      <c r="P366" s="232"/>
      <c r="Q366" s="170">
        <f t="shared" si="272"/>
        <v>1.5972222222222165E-2</v>
      </c>
      <c r="R366" s="170">
        <f t="shared" si="273"/>
        <v>6.9444444444444198E-4</v>
      </c>
      <c r="S366" s="170">
        <f t="shared" si="274"/>
        <v>1.6666666666666607E-2</v>
      </c>
      <c r="T366" s="170">
        <f t="shared" si="276"/>
        <v>2.0138888888888928E-2</v>
      </c>
      <c r="U366" s="58">
        <v>14.5</v>
      </c>
      <c r="V366" s="58">
        <f>INDEX('Počty dní'!A:E,MATCH(E366,'Počty dní'!C:C,0),4)</f>
        <v>205</v>
      </c>
      <c r="W366" s="171">
        <f t="shared" si="275"/>
        <v>2972.5</v>
      </c>
      <c r="X366" s="21"/>
    </row>
    <row r="367" spans="1:24" ht="15.75" thickBot="1" x14ac:dyDescent="0.3">
      <c r="A367" s="172" t="str">
        <f ca="1">CONCATENATE(INDIRECT("R[-3]C[0]",FALSE),"celkem")</f>
        <v>125celkem</v>
      </c>
      <c r="B367" s="173"/>
      <c r="C367" s="173" t="str">
        <f ca="1">INDIRECT("R[-1]C[12]",FALSE)</f>
        <v>Zhoř</v>
      </c>
      <c r="D367" s="174"/>
      <c r="E367" s="173"/>
      <c r="F367" s="175"/>
      <c r="G367" s="173"/>
      <c r="H367" s="176"/>
      <c r="I367" s="177"/>
      <c r="J367" s="178" t="str">
        <f ca="1">INDIRECT("R[-3]C[0]",FALSE)</f>
        <v>S</v>
      </c>
      <c r="K367" s="179"/>
      <c r="L367" s="180"/>
      <c r="M367" s="181"/>
      <c r="N367" s="180"/>
      <c r="O367" s="182"/>
      <c r="P367" s="173"/>
      <c r="Q367" s="183">
        <f>SUM(Q350:Q366)</f>
        <v>0.23888888888888857</v>
      </c>
      <c r="R367" s="183">
        <f>SUM(R350:R366)</f>
        <v>2.1527777777777868E-2</v>
      </c>
      <c r="S367" s="183">
        <f>SUM(S350:S366)</f>
        <v>0.26041666666666641</v>
      </c>
      <c r="T367" s="183">
        <f>SUM(T350:T366)</f>
        <v>0.26180555555555557</v>
      </c>
      <c r="U367" s="184">
        <f>SUM(U350:U366)</f>
        <v>229.00000000000003</v>
      </c>
      <c r="V367" s="185"/>
      <c r="W367" s="186">
        <f>SUM(W350:W366)</f>
        <v>46945</v>
      </c>
      <c r="X367" s="21"/>
    </row>
    <row r="368" spans="1:24" x14ac:dyDescent="0.25">
      <c r="E368" s="116"/>
      <c r="G368" s="62"/>
      <c r="K368" s="117"/>
      <c r="L368" s="118"/>
      <c r="M368" s="63"/>
      <c r="N368" s="118"/>
      <c r="O368" s="63"/>
      <c r="X368" s="21"/>
    </row>
    <row r="369" spans="1:48" ht="15.75" thickBot="1" x14ac:dyDescent="0.3">
      <c r="E369" s="116"/>
      <c r="G369" s="67"/>
      <c r="K369" s="117"/>
      <c r="L369" s="118"/>
      <c r="M369" s="63"/>
      <c r="N369" s="118"/>
      <c r="O369" s="63"/>
      <c r="X369" s="21"/>
    </row>
    <row r="370" spans="1:48" x14ac:dyDescent="0.25">
      <c r="A370" s="138">
        <v>126</v>
      </c>
      <c r="B370" s="53">
        <v>1026</v>
      </c>
      <c r="C370" s="53" t="s">
        <v>2</v>
      </c>
      <c r="D370" s="96"/>
      <c r="E370" s="160" t="str">
        <f t="shared" ref="E370:E379" si="280">CONCATENATE(C370,D370)</f>
        <v>X</v>
      </c>
      <c r="F370" s="53" t="s">
        <v>126</v>
      </c>
      <c r="G370" s="161">
        <v>3</v>
      </c>
      <c r="H370" s="53" t="str">
        <f t="shared" ref="H370:H379" si="281">CONCATENATE(F370,"/",G370)</f>
        <v>XXX104/3</v>
      </c>
      <c r="I370" s="53" t="s">
        <v>6</v>
      </c>
      <c r="J370" s="96" t="s">
        <v>6</v>
      </c>
      <c r="K370" s="162">
        <v>0.25</v>
      </c>
      <c r="L370" s="163">
        <v>0.25138888888888888</v>
      </c>
      <c r="M370" s="164" t="s">
        <v>29</v>
      </c>
      <c r="N370" s="163">
        <v>0.28819444444444448</v>
      </c>
      <c r="O370" s="164" t="s">
        <v>38</v>
      </c>
      <c r="P370" s="53" t="str">
        <f t="shared" ref="P370:P380" si="282">IF(M371=O370,"OK","POZOR")</f>
        <v>OK</v>
      </c>
      <c r="Q370" s="165">
        <f t="shared" ref="Q370:Q381" si="283">IF(ISNUMBER(G370),N370-L370,IF(F370="přejezd",N370-L370,0))</f>
        <v>3.6805555555555591E-2</v>
      </c>
      <c r="R370" s="165">
        <f t="shared" ref="R370:R381" si="284">IF(ISNUMBER(G370),L370-K370,0)</f>
        <v>1.388888888888884E-3</v>
      </c>
      <c r="S370" s="165">
        <f t="shared" ref="S370:S381" si="285">Q370+R370</f>
        <v>3.8194444444444475E-2</v>
      </c>
      <c r="T370" s="165"/>
      <c r="U370" s="53">
        <v>25.9</v>
      </c>
      <c r="V370" s="53">
        <f>INDEX('Počty dní'!A:E,MATCH(E370,'Počty dní'!C:C,0),4)</f>
        <v>205</v>
      </c>
      <c r="W370" s="98">
        <f t="shared" ref="W370:W378" si="286">V370*U370</f>
        <v>5309.5</v>
      </c>
      <c r="X370" s="21"/>
    </row>
    <row r="371" spans="1:48" x14ac:dyDescent="0.25">
      <c r="A371" s="140">
        <v>126</v>
      </c>
      <c r="B371" s="56">
        <v>1026</v>
      </c>
      <c r="C371" s="56" t="s">
        <v>2</v>
      </c>
      <c r="D371" s="102"/>
      <c r="E371" s="101" t="str">
        <f t="shared" si="280"/>
        <v>X</v>
      </c>
      <c r="F371" s="56" t="s">
        <v>126</v>
      </c>
      <c r="G371" s="64">
        <v>6</v>
      </c>
      <c r="H371" s="56" t="str">
        <f t="shared" si="281"/>
        <v>XXX104/6</v>
      </c>
      <c r="I371" s="56" t="s">
        <v>6</v>
      </c>
      <c r="J371" s="100" t="s">
        <v>6</v>
      </c>
      <c r="K371" s="103">
        <v>0.28819444444444448</v>
      </c>
      <c r="L371" s="104">
        <v>0.29305555555555557</v>
      </c>
      <c r="M371" s="57" t="s">
        <v>38</v>
      </c>
      <c r="N371" s="104">
        <v>0.31736111111111115</v>
      </c>
      <c r="O371" s="57" t="s">
        <v>29</v>
      </c>
      <c r="P371" s="56" t="str">
        <f t="shared" si="282"/>
        <v>OK</v>
      </c>
      <c r="Q371" s="105">
        <f t="shared" si="283"/>
        <v>2.430555555555558E-2</v>
      </c>
      <c r="R371" s="105">
        <f t="shared" si="284"/>
        <v>4.8611111111110938E-3</v>
      </c>
      <c r="S371" s="105">
        <f t="shared" si="285"/>
        <v>2.9166666666666674E-2</v>
      </c>
      <c r="T371" s="105">
        <f t="shared" ref="T371:T381" si="287">K371-N370</f>
        <v>0</v>
      </c>
      <c r="U371" s="56">
        <v>20</v>
      </c>
      <c r="V371" s="56">
        <f>INDEX('Počty dní'!A:E,MATCH(E371,'Počty dní'!C:C,0),4)</f>
        <v>205</v>
      </c>
      <c r="W371" s="166">
        <f t="shared" si="286"/>
        <v>4100</v>
      </c>
      <c r="X371" s="21"/>
    </row>
    <row r="372" spans="1:48" x14ac:dyDescent="0.25">
      <c r="A372" s="140">
        <v>126</v>
      </c>
      <c r="B372" s="56">
        <v>1026</v>
      </c>
      <c r="C372" s="56" t="s">
        <v>2</v>
      </c>
      <c r="D372" s="128"/>
      <c r="E372" s="101" t="str">
        <f>CONCATENATE(C372,D372)</f>
        <v>X</v>
      </c>
      <c r="F372" s="56" t="s">
        <v>124</v>
      </c>
      <c r="G372" s="64">
        <v>9</v>
      </c>
      <c r="H372" s="56" t="str">
        <f>CONCATENATE(F372,"/",G372)</f>
        <v>XXX102/9</v>
      </c>
      <c r="I372" s="99" t="s">
        <v>5</v>
      </c>
      <c r="J372" s="100" t="s">
        <v>6</v>
      </c>
      <c r="K372" s="103">
        <v>0.33888888888888885</v>
      </c>
      <c r="L372" s="104">
        <v>0.34027777777777773</v>
      </c>
      <c r="M372" s="57" t="s">
        <v>29</v>
      </c>
      <c r="N372" s="104">
        <v>0.36527777777777781</v>
      </c>
      <c r="O372" s="57" t="s">
        <v>97</v>
      </c>
      <c r="P372" s="56" t="str">
        <f t="shared" si="282"/>
        <v>OK</v>
      </c>
      <c r="Q372" s="105">
        <f t="shared" si="283"/>
        <v>2.5000000000000078E-2</v>
      </c>
      <c r="R372" s="105">
        <f t="shared" si="284"/>
        <v>1.388888888888884E-3</v>
      </c>
      <c r="S372" s="105">
        <f t="shared" si="285"/>
        <v>2.6388888888888962E-2</v>
      </c>
      <c r="T372" s="105">
        <f t="shared" si="287"/>
        <v>2.1527777777777701E-2</v>
      </c>
      <c r="U372" s="56">
        <v>20.2</v>
      </c>
      <c r="V372" s="56">
        <f>INDEX('Počty dní'!A:E,MATCH(E372,'Počty dní'!C:C,0),4)</f>
        <v>205</v>
      </c>
      <c r="W372" s="166">
        <f>V372*U372</f>
        <v>4141</v>
      </c>
      <c r="X372" s="21"/>
    </row>
    <row r="373" spans="1:48" x14ac:dyDescent="0.25">
      <c r="A373" s="140">
        <v>126</v>
      </c>
      <c r="B373" s="56">
        <v>1026</v>
      </c>
      <c r="C373" s="56" t="s">
        <v>2</v>
      </c>
      <c r="D373" s="102"/>
      <c r="E373" s="101" t="str">
        <f>CONCATENATE(C373,D373)</f>
        <v>X</v>
      </c>
      <c r="F373" s="56" t="s">
        <v>124</v>
      </c>
      <c r="G373" s="73">
        <v>12</v>
      </c>
      <c r="H373" s="56" t="str">
        <f>CONCATENATE(F373,"/",G373)</f>
        <v>XXX102/12</v>
      </c>
      <c r="I373" s="99" t="s">
        <v>5</v>
      </c>
      <c r="J373" s="100" t="s">
        <v>6</v>
      </c>
      <c r="K373" s="123">
        <v>0.36527777777777781</v>
      </c>
      <c r="L373" s="124">
        <v>0.3666666666666667</v>
      </c>
      <c r="M373" s="57" t="s">
        <v>97</v>
      </c>
      <c r="N373" s="124">
        <v>0.3923611111111111</v>
      </c>
      <c r="O373" s="57" t="s">
        <v>29</v>
      </c>
      <c r="P373" s="56" t="str">
        <f t="shared" si="282"/>
        <v>OK</v>
      </c>
      <c r="Q373" s="105">
        <f t="shared" si="283"/>
        <v>2.5694444444444409E-2</v>
      </c>
      <c r="R373" s="105">
        <f t="shared" si="284"/>
        <v>1.388888888888884E-3</v>
      </c>
      <c r="S373" s="105">
        <f t="shared" si="285"/>
        <v>2.7083333333333293E-2</v>
      </c>
      <c r="T373" s="105">
        <f t="shared" si="287"/>
        <v>0</v>
      </c>
      <c r="U373" s="56">
        <v>20.2</v>
      </c>
      <c r="V373" s="56">
        <f>INDEX('Počty dní'!A:E,MATCH(E373,'Počty dní'!C:C,0),4)</f>
        <v>205</v>
      </c>
      <c r="W373" s="166">
        <f>V373*U373</f>
        <v>4141</v>
      </c>
      <c r="X373" s="21"/>
    </row>
    <row r="374" spans="1:48" x14ac:dyDescent="0.25">
      <c r="A374" s="140">
        <v>126</v>
      </c>
      <c r="B374" s="56">
        <v>1026</v>
      </c>
      <c r="C374" s="56" t="s">
        <v>2</v>
      </c>
      <c r="D374" s="102"/>
      <c r="E374" s="56" t="str">
        <f t="shared" ref="E374" si="288">CONCATENATE(C374,D374)</f>
        <v>X</v>
      </c>
      <c r="F374" s="56" t="s">
        <v>82</v>
      </c>
      <c r="G374" s="56"/>
      <c r="H374" s="56" t="str">
        <f t="shared" ref="H374" si="289">CONCATENATE(F374,"/",G374)</f>
        <v>přejezd/</v>
      </c>
      <c r="I374" s="56"/>
      <c r="J374" s="100" t="s">
        <v>6</v>
      </c>
      <c r="K374" s="103">
        <v>0.51736111111111105</v>
      </c>
      <c r="L374" s="104">
        <v>0.51736111111111105</v>
      </c>
      <c r="M374" s="57" t="s">
        <v>29</v>
      </c>
      <c r="N374" s="104">
        <v>0.52152777777777781</v>
      </c>
      <c r="O374" s="57" t="s">
        <v>94</v>
      </c>
      <c r="P374" s="56" t="str">
        <f t="shared" si="282"/>
        <v>OK</v>
      </c>
      <c r="Q374" s="105">
        <f t="shared" si="283"/>
        <v>4.1666666666667629E-3</v>
      </c>
      <c r="R374" s="105">
        <f t="shared" si="284"/>
        <v>0</v>
      </c>
      <c r="S374" s="105">
        <f t="shared" si="285"/>
        <v>4.1666666666667629E-3</v>
      </c>
      <c r="T374" s="105">
        <f t="shared" si="287"/>
        <v>0.12499999999999994</v>
      </c>
      <c r="U374" s="56">
        <v>0</v>
      </c>
      <c r="V374" s="56">
        <f>INDEX('Počty dní'!A:E,MATCH(E374,'Počty dní'!C:C,0),4)</f>
        <v>205</v>
      </c>
      <c r="W374" s="166">
        <f t="shared" ref="W374" si="290">V374*U374</f>
        <v>0</v>
      </c>
      <c r="X374" s="21"/>
    </row>
    <row r="375" spans="1:48" x14ac:dyDescent="0.25">
      <c r="A375" s="140">
        <v>126</v>
      </c>
      <c r="B375" s="56">
        <v>1026</v>
      </c>
      <c r="C375" s="56" t="s">
        <v>2</v>
      </c>
      <c r="D375" s="128"/>
      <c r="E375" s="101" t="str">
        <f t="shared" si="280"/>
        <v>X</v>
      </c>
      <c r="F375" s="56" t="s">
        <v>150</v>
      </c>
      <c r="G375" s="64">
        <v>7</v>
      </c>
      <c r="H375" s="56" t="str">
        <f t="shared" si="281"/>
        <v>XXX113/7</v>
      </c>
      <c r="I375" s="56" t="s">
        <v>5</v>
      </c>
      <c r="J375" s="100" t="s">
        <v>6</v>
      </c>
      <c r="K375" s="103">
        <v>0.52152777777777781</v>
      </c>
      <c r="L375" s="104">
        <v>0.5229166666666667</v>
      </c>
      <c r="M375" s="57" t="s">
        <v>94</v>
      </c>
      <c r="N375" s="104">
        <v>0.55902777777777779</v>
      </c>
      <c r="O375" s="68" t="s">
        <v>101</v>
      </c>
      <c r="P375" s="56" t="str">
        <f t="shared" si="282"/>
        <v>OK</v>
      </c>
      <c r="Q375" s="105">
        <f t="shared" si="283"/>
        <v>3.6111111111111094E-2</v>
      </c>
      <c r="R375" s="105">
        <f t="shared" si="284"/>
        <v>1.388888888888884E-3</v>
      </c>
      <c r="S375" s="105">
        <f t="shared" si="285"/>
        <v>3.7499999999999978E-2</v>
      </c>
      <c r="T375" s="105">
        <f t="shared" si="287"/>
        <v>0</v>
      </c>
      <c r="U375" s="56">
        <v>27.7</v>
      </c>
      <c r="V375" s="56">
        <f>INDEX('Počty dní'!A:E,MATCH(E375,'Počty dní'!C:C,0),4)</f>
        <v>205</v>
      </c>
      <c r="W375" s="166">
        <f t="shared" si="286"/>
        <v>5678.5</v>
      </c>
      <c r="X375" s="21"/>
    </row>
    <row r="376" spans="1:48" x14ac:dyDescent="0.25">
      <c r="A376" s="140">
        <v>126</v>
      </c>
      <c r="B376" s="56">
        <v>1026</v>
      </c>
      <c r="C376" s="56" t="s">
        <v>2</v>
      </c>
      <c r="D376" s="102"/>
      <c r="E376" s="56" t="str">
        <f t="shared" si="280"/>
        <v>X</v>
      </c>
      <c r="F376" s="56" t="s">
        <v>82</v>
      </c>
      <c r="G376" s="56"/>
      <c r="H376" s="56" t="str">
        <f t="shared" si="281"/>
        <v>přejezd/</v>
      </c>
      <c r="I376" s="56"/>
      <c r="J376" s="100" t="s">
        <v>6</v>
      </c>
      <c r="K376" s="103">
        <v>0.55902777777777779</v>
      </c>
      <c r="L376" s="104">
        <v>0.55902777777777779</v>
      </c>
      <c r="M376" s="68" t="s">
        <v>101</v>
      </c>
      <c r="N376" s="104">
        <v>0.56805555555555554</v>
      </c>
      <c r="O376" s="68" t="s">
        <v>34</v>
      </c>
      <c r="P376" s="56" t="str">
        <f t="shared" si="282"/>
        <v>OK</v>
      </c>
      <c r="Q376" s="105">
        <f t="shared" si="283"/>
        <v>9.0277777777777457E-3</v>
      </c>
      <c r="R376" s="105">
        <f t="shared" si="284"/>
        <v>0</v>
      </c>
      <c r="S376" s="105">
        <f t="shared" si="285"/>
        <v>9.0277777777777457E-3</v>
      </c>
      <c r="T376" s="105">
        <f t="shared" si="287"/>
        <v>0</v>
      </c>
      <c r="U376" s="56">
        <v>0</v>
      </c>
      <c r="V376" s="56">
        <f>INDEX('Počty dní'!A:E,MATCH(E376,'Počty dní'!C:C,0),4)</f>
        <v>205</v>
      </c>
      <c r="W376" s="166">
        <f t="shared" si="286"/>
        <v>0</v>
      </c>
      <c r="X376" s="21"/>
    </row>
    <row r="377" spans="1:48" x14ac:dyDescent="0.25">
      <c r="A377" s="140">
        <v>126</v>
      </c>
      <c r="B377" s="56">
        <v>1026</v>
      </c>
      <c r="C377" s="56" t="s">
        <v>2</v>
      </c>
      <c r="D377" s="128"/>
      <c r="E377" s="101" t="str">
        <f t="shared" si="280"/>
        <v>X</v>
      </c>
      <c r="F377" s="56" t="s">
        <v>153</v>
      </c>
      <c r="G377" s="55">
        <v>73</v>
      </c>
      <c r="H377" s="56" t="str">
        <f t="shared" si="281"/>
        <v>XXX100/73</v>
      </c>
      <c r="I377" s="56" t="s">
        <v>6</v>
      </c>
      <c r="J377" s="100" t="s">
        <v>6</v>
      </c>
      <c r="K377" s="103">
        <v>0.56805555555555554</v>
      </c>
      <c r="L377" s="104">
        <v>0.56944444444444442</v>
      </c>
      <c r="M377" s="68" t="s">
        <v>34</v>
      </c>
      <c r="N377" s="104">
        <v>0.59375</v>
      </c>
      <c r="O377" s="68" t="s">
        <v>32</v>
      </c>
      <c r="P377" s="56" t="str">
        <f t="shared" si="282"/>
        <v>OK</v>
      </c>
      <c r="Q377" s="105">
        <f t="shared" si="283"/>
        <v>2.430555555555558E-2</v>
      </c>
      <c r="R377" s="105">
        <f t="shared" si="284"/>
        <v>1.388888888888884E-3</v>
      </c>
      <c r="S377" s="105">
        <f t="shared" si="285"/>
        <v>2.5694444444444464E-2</v>
      </c>
      <c r="T377" s="105">
        <f t="shared" si="287"/>
        <v>0</v>
      </c>
      <c r="U377" s="56">
        <v>35.1</v>
      </c>
      <c r="V377" s="56">
        <f>INDEX('Počty dní'!A:E,MATCH(E377,'Počty dní'!C:C,0),4)</f>
        <v>205</v>
      </c>
      <c r="W377" s="166">
        <f t="shared" si="286"/>
        <v>7195.5</v>
      </c>
      <c r="X377" s="21"/>
    </row>
    <row r="378" spans="1:48" x14ac:dyDescent="0.25">
      <c r="A378" s="140">
        <v>126</v>
      </c>
      <c r="B378" s="56">
        <v>1026</v>
      </c>
      <c r="C378" s="56" t="s">
        <v>2</v>
      </c>
      <c r="D378" s="128"/>
      <c r="E378" s="101" t="str">
        <f t="shared" si="280"/>
        <v>X</v>
      </c>
      <c r="F378" s="56" t="s">
        <v>153</v>
      </c>
      <c r="G378" s="55">
        <v>80</v>
      </c>
      <c r="H378" s="56" t="str">
        <f t="shared" si="281"/>
        <v>XXX100/80</v>
      </c>
      <c r="I378" s="56" t="s">
        <v>6</v>
      </c>
      <c r="J378" s="100" t="s">
        <v>6</v>
      </c>
      <c r="K378" s="103">
        <v>0.61805555555555558</v>
      </c>
      <c r="L378" s="104">
        <v>0.625</v>
      </c>
      <c r="M378" s="57" t="s">
        <v>32</v>
      </c>
      <c r="N378" s="104">
        <v>0.66666666666666663</v>
      </c>
      <c r="O378" s="57" t="s">
        <v>31</v>
      </c>
      <c r="P378" s="56" t="str">
        <f t="shared" si="282"/>
        <v>OK</v>
      </c>
      <c r="Q378" s="105">
        <f t="shared" si="283"/>
        <v>4.166666666666663E-2</v>
      </c>
      <c r="R378" s="105">
        <f t="shared" si="284"/>
        <v>6.9444444444444198E-3</v>
      </c>
      <c r="S378" s="105">
        <f t="shared" si="285"/>
        <v>4.8611111111111049E-2</v>
      </c>
      <c r="T378" s="105">
        <f t="shared" si="287"/>
        <v>2.430555555555558E-2</v>
      </c>
      <c r="U378" s="56">
        <v>52.7</v>
      </c>
      <c r="V378" s="56">
        <f>INDEX('Počty dní'!A:E,MATCH(E378,'Počty dní'!C:C,0),4)</f>
        <v>205</v>
      </c>
      <c r="W378" s="166">
        <f t="shared" si="286"/>
        <v>10803.5</v>
      </c>
      <c r="X378" s="21"/>
    </row>
    <row r="379" spans="1:48" x14ac:dyDescent="0.25">
      <c r="A379" s="140">
        <v>126</v>
      </c>
      <c r="B379" s="56">
        <v>1026</v>
      </c>
      <c r="C379" s="56" t="s">
        <v>2</v>
      </c>
      <c r="D379" s="128"/>
      <c r="E379" s="56" t="str">
        <f t="shared" si="280"/>
        <v>X</v>
      </c>
      <c r="F379" s="56" t="s">
        <v>82</v>
      </c>
      <c r="G379" s="56"/>
      <c r="H379" s="56" t="str">
        <f t="shared" si="281"/>
        <v>přejezd/</v>
      </c>
      <c r="I379" s="99"/>
      <c r="J379" s="99" t="s">
        <v>6</v>
      </c>
      <c r="K379" s="103">
        <v>0.66666666666666663</v>
      </c>
      <c r="L379" s="104">
        <v>0.66666666666666663</v>
      </c>
      <c r="M379" s="68" t="str">
        <f>O378</f>
        <v>Velké Meziříčí,,Novosady</v>
      </c>
      <c r="N379" s="104">
        <v>0.67013888888888884</v>
      </c>
      <c r="O379" s="57" t="s">
        <v>29</v>
      </c>
      <c r="P379" s="56" t="str">
        <f t="shared" si="282"/>
        <v>OK</v>
      </c>
      <c r="Q379" s="105">
        <f t="shared" si="283"/>
        <v>3.4722222222222099E-3</v>
      </c>
      <c r="R379" s="105">
        <f t="shared" si="284"/>
        <v>0</v>
      </c>
      <c r="S379" s="105">
        <f t="shared" si="285"/>
        <v>3.4722222222222099E-3</v>
      </c>
      <c r="T379" s="105">
        <f t="shared" si="287"/>
        <v>0</v>
      </c>
      <c r="U379" s="56">
        <v>0</v>
      </c>
      <c r="V379" s="56">
        <f>INDEX('Počty dní'!A:E,MATCH(E379,'Počty dní'!C:C,0),4)</f>
        <v>205</v>
      </c>
      <c r="W379" s="166">
        <f>V379*U379</f>
        <v>0</v>
      </c>
      <c r="X379" s="21"/>
      <c r="AL379" s="27"/>
      <c r="AM379" s="27"/>
      <c r="AP379" s="16"/>
      <c r="AQ379" s="16"/>
      <c r="AR379" s="16"/>
      <c r="AS379" s="16"/>
      <c r="AT379" s="16"/>
      <c r="AU379" s="28"/>
      <c r="AV379" s="28"/>
    </row>
    <row r="380" spans="1:48" x14ac:dyDescent="0.25">
      <c r="A380" s="140">
        <v>126</v>
      </c>
      <c r="B380" s="56">
        <v>1026</v>
      </c>
      <c r="C380" s="56" t="s">
        <v>2</v>
      </c>
      <c r="D380" s="102"/>
      <c r="E380" s="101" t="str">
        <f>CONCATENATE(C380,D380)</f>
        <v>X</v>
      </c>
      <c r="F380" s="56" t="s">
        <v>158</v>
      </c>
      <c r="G380" s="71">
        <v>6</v>
      </c>
      <c r="H380" s="56" t="str">
        <f>CONCATENATE(F380,"/",G380)</f>
        <v>XXX108/6</v>
      </c>
      <c r="I380" s="99" t="s">
        <v>5</v>
      </c>
      <c r="J380" s="100" t="s">
        <v>6</v>
      </c>
      <c r="K380" s="103">
        <v>0.67361111111111116</v>
      </c>
      <c r="L380" s="104">
        <v>0.67569444444444438</v>
      </c>
      <c r="M380" s="57" t="s">
        <v>29</v>
      </c>
      <c r="N380" s="104">
        <v>0.69861111111111107</v>
      </c>
      <c r="O380" s="57" t="s">
        <v>29</v>
      </c>
      <c r="P380" s="56" t="str">
        <f t="shared" si="282"/>
        <v>OK</v>
      </c>
      <c r="Q380" s="105">
        <f t="shared" si="283"/>
        <v>2.2916666666666696E-2</v>
      </c>
      <c r="R380" s="105">
        <f t="shared" si="284"/>
        <v>2.0833333333332149E-3</v>
      </c>
      <c r="S380" s="105">
        <f t="shared" si="285"/>
        <v>2.4999999999999911E-2</v>
      </c>
      <c r="T380" s="105">
        <f t="shared" si="287"/>
        <v>3.4722222222223209E-3</v>
      </c>
      <c r="U380" s="56">
        <v>19.100000000000001</v>
      </c>
      <c r="V380" s="56">
        <f>INDEX('Počty dní'!A:E,MATCH(E380,'Počty dní'!C:C,0),4)</f>
        <v>205</v>
      </c>
      <c r="W380" s="166">
        <f>V380*U380</f>
        <v>3915.5000000000005</v>
      </c>
      <c r="X380" s="21"/>
    </row>
    <row r="381" spans="1:48" ht="15.75" thickBot="1" x14ac:dyDescent="0.3">
      <c r="A381" s="141">
        <v>126</v>
      </c>
      <c r="B381" s="58">
        <v>1026</v>
      </c>
      <c r="C381" s="58" t="s">
        <v>2</v>
      </c>
      <c r="D381" s="106"/>
      <c r="E381" s="168" t="str">
        <f>CONCATENATE(C381,D381)</f>
        <v>X</v>
      </c>
      <c r="F381" s="58" t="s">
        <v>158</v>
      </c>
      <c r="G381" s="197">
        <v>8</v>
      </c>
      <c r="H381" s="58" t="str">
        <f>CONCATENATE(F381,"/",G381)</f>
        <v>XXX108/8</v>
      </c>
      <c r="I381" s="198" t="s">
        <v>5</v>
      </c>
      <c r="J381" s="194" t="s">
        <v>6</v>
      </c>
      <c r="K381" s="107">
        <v>0.75694444444444453</v>
      </c>
      <c r="L381" s="108">
        <v>0.75902777777777775</v>
      </c>
      <c r="M381" s="59" t="s">
        <v>29</v>
      </c>
      <c r="N381" s="108">
        <v>0.77916666666666667</v>
      </c>
      <c r="O381" s="59" t="s">
        <v>29</v>
      </c>
      <c r="P381" s="232"/>
      <c r="Q381" s="170">
        <f t="shared" si="283"/>
        <v>2.0138888888888928E-2</v>
      </c>
      <c r="R381" s="170">
        <f t="shared" si="284"/>
        <v>2.0833333333332149E-3</v>
      </c>
      <c r="S381" s="170">
        <f t="shared" si="285"/>
        <v>2.2222222222222143E-2</v>
      </c>
      <c r="T381" s="170">
        <f t="shared" si="287"/>
        <v>5.8333333333333459E-2</v>
      </c>
      <c r="U381" s="58">
        <v>17.100000000000001</v>
      </c>
      <c r="V381" s="58">
        <f>INDEX('Počty dní'!A:E,MATCH(E381,'Počty dní'!C:C,0),4)</f>
        <v>205</v>
      </c>
      <c r="W381" s="171">
        <f>V381*U381</f>
        <v>3505.5000000000005</v>
      </c>
      <c r="X381" s="21"/>
    </row>
    <row r="382" spans="1:48" ht="15.75" thickBot="1" x14ac:dyDescent="0.3">
      <c r="A382" s="172" t="str">
        <f ca="1">CONCATENATE(INDIRECT("R[-3]C[0]",FALSE),"celkem")</f>
        <v>126celkem</v>
      </c>
      <c r="B382" s="173"/>
      <c r="C382" s="173" t="str">
        <f ca="1">INDIRECT("R[-1]C[12]",FALSE)</f>
        <v>Velké Meziříčí,,aut.nádr.</v>
      </c>
      <c r="D382" s="174"/>
      <c r="E382" s="173"/>
      <c r="F382" s="175"/>
      <c r="G382" s="173"/>
      <c r="H382" s="176"/>
      <c r="I382" s="177"/>
      <c r="J382" s="178" t="str">
        <f ca="1">INDIRECT("R[-3]C[0]",FALSE)</f>
        <v>V</v>
      </c>
      <c r="K382" s="179"/>
      <c r="L382" s="180"/>
      <c r="M382" s="181"/>
      <c r="N382" s="180"/>
      <c r="O382" s="182"/>
      <c r="P382" s="173"/>
      <c r="Q382" s="183">
        <f>SUM(Q370:Q381)</f>
        <v>0.2736111111111113</v>
      </c>
      <c r="R382" s="183">
        <f>SUM(R370:R381)</f>
        <v>2.2916666666666363E-2</v>
      </c>
      <c r="S382" s="183">
        <f>SUM(S370:S381)</f>
        <v>0.29652777777777767</v>
      </c>
      <c r="T382" s="183">
        <f>SUM(T370:T381)</f>
        <v>0.23263888888888901</v>
      </c>
      <c r="U382" s="184">
        <f>SUM(U370:U381)</f>
        <v>238</v>
      </c>
      <c r="V382" s="185"/>
      <c r="W382" s="186">
        <f>SUM(W370:W381)</f>
        <v>48790</v>
      </c>
      <c r="X382" s="21"/>
    </row>
    <row r="383" spans="1:48" x14ac:dyDescent="0.25">
      <c r="E383" s="116"/>
      <c r="G383" s="67"/>
      <c r="K383" s="117"/>
      <c r="L383" s="118"/>
      <c r="M383" s="63"/>
      <c r="N383" s="118"/>
      <c r="O383" s="63"/>
      <c r="X383" s="21"/>
    </row>
    <row r="384" spans="1:48" ht="15.75" thickBot="1" x14ac:dyDescent="0.3">
      <c r="E384" s="116"/>
      <c r="G384" s="67"/>
      <c r="K384" s="117"/>
      <c r="L384" s="118"/>
      <c r="M384" s="63"/>
      <c r="N384" s="118"/>
      <c r="O384" s="63"/>
      <c r="X384" s="21"/>
    </row>
    <row r="385" spans="1:48" x14ac:dyDescent="0.25">
      <c r="A385" s="138">
        <v>127</v>
      </c>
      <c r="B385" s="53">
        <v>1027</v>
      </c>
      <c r="C385" s="53" t="s">
        <v>2</v>
      </c>
      <c r="D385" s="96"/>
      <c r="E385" s="160" t="str">
        <f>CONCATENATE(C385,D385)</f>
        <v>X</v>
      </c>
      <c r="F385" s="53" t="s">
        <v>148</v>
      </c>
      <c r="G385" s="97">
        <v>2</v>
      </c>
      <c r="H385" s="53" t="str">
        <f>CONCATENATE(F385,"/",G385)</f>
        <v>XXX107/2</v>
      </c>
      <c r="I385" s="95" t="s">
        <v>5</v>
      </c>
      <c r="J385" s="96" t="s">
        <v>6</v>
      </c>
      <c r="K385" s="162">
        <v>0.18055555555555555</v>
      </c>
      <c r="L385" s="163">
        <v>0.18124999999999999</v>
      </c>
      <c r="M385" s="164" t="s">
        <v>35</v>
      </c>
      <c r="N385" s="163">
        <v>0.21249999999999999</v>
      </c>
      <c r="O385" s="164" t="s">
        <v>29</v>
      </c>
      <c r="P385" s="53" t="str">
        <f t="shared" ref="P385:P395" si="291">IF(M386=O385,"OK","POZOR")</f>
        <v>OK</v>
      </c>
      <c r="Q385" s="165">
        <f t="shared" ref="Q385:Q396" si="292">IF(ISNUMBER(G385),N385-L385,IF(F385="přejezd",N385-L385,0))</f>
        <v>3.125E-2</v>
      </c>
      <c r="R385" s="165">
        <f t="shared" ref="R385:R396" si="293">IF(ISNUMBER(G385),L385-K385,0)</f>
        <v>6.9444444444444198E-4</v>
      </c>
      <c r="S385" s="165">
        <f t="shared" ref="S385:S396" si="294">Q385+R385</f>
        <v>3.1944444444444442E-2</v>
      </c>
      <c r="T385" s="165"/>
      <c r="U385" s="53">
        <v>28.3</v>
      </c>
      <c r="V385" s="53">
        <f>INDEX('Počty dní'!A:E,MATCH(E385,'Počty dní'!C:C,0),4)</f>
        <v>205</v>
      </c>
      <c r="W385" s="98">
        <f t="shared" ref="W385:W394" si="295">V385*U385</f>
        <v>5801.5</v>
      </c>
      <c r="X385" s="21"/>
    </row>
    <row r="386" spans="1:48" x14ac:dyDescent="0.25">
      <c r="A386" s="140">
        <v>127</v>
      </c>
      <c r="B386" s="56">
        <v>1027</v>
      </c>
      <c r="C386" s="56" t="s">
        <v>2</v>
      </c>
      <c r="D386" s="102"/>
      <c r="E386" s="101" t="str">
        <f t="shared" ref="E386" si="296">CONCATENATE(C386,D386)</f>
        <v>X</v>
      </c>
      <c r="F386" s="56" t="s">
        <v>148</v>
      </c>
      <c r="G386" s="64">
        <v>1</v>
      </c>
      <c r="H386" s="56" t="str">
        <f t="shared" ref="H386" si="297">CONCATENATE(F386,"/",G386)</f>
        <v>XXX107/1</v>
      </c>
      <c r="I386" s="99" t="s">
        <v>5</v>
      </c>
      <c r="J386" s="100" t="s">
        <v>6</v>
      </c>
      <c r="K386" s="103">
        <v>0.22500000000000001</v>
      </c>
      <c r="L386" s="104">
        <v>0.22569444444444445</v>
      </c>
      <c r="M386" s="57" t="s">
        <v>29</v>
      </c>
      <c r="N386" s="104">
        <v>0.24930555555555556</v>
      </c>
      <c r="O386" s="57" t="s">
        <v>35</v>
      </c>
      <c r="P386" s="56" t="str">
        <f t="shared" si="291"/>
        <v>OK</v>
      </c>
      <c r="Q386" s="105">
        <f t="shared" si="292"/>
        <v>2.361111111111111E-2</v>
      </c>
      <c r="R386" s="105">
        <f t="shared" si="293"/>
        <v>6.9444444444444198E-4</v>
      </c>
      <c r="S386" s="105">
        <f t="shared" si="294"/>
        <v>2.4305555555555552E-2</v>
      </c>
      <c r="T386" s="105">
        <f t="shared" ref="T386:T396" si="298">K386-N385</f>
        <v>1.2500000000000011E-2</v>
      </c>
      <c r="U386" s="56">
        <v>20.9</v>
      </c>
      <c r="V386" s="56">
        <f>INDEX('Počty dní'!A:E,MATCH(E386,'Počty dní'!C:C,0),4)</f>
        <v>205</v>
      </c>
      <c r="W386" s="166">
        <f t="shared" si="295"/>
        <v>4284.5</v>
      </c>
      <c r="X386" s="21"/>
    </row>
    <row r="387" spans="1:48" x14ac:dyDescent="0.25">
      <c r="A387" s="140">
        <v>127</v>
      </c>
      <c r="B387" s="56">
        <v>1027</v>
      </c>
      <c r="C387" s="56" t="s">
        <v>2</v>
      </c>
      <c r="D387" s="102"/>
      <c r="E387" s="101" t="str">
        <f>CONCATENATE(C387,D387)</f>
        <v>X</v>
      </c>
      <c r="F387" s="56" t="s">
        <v>148</v>
      </c>
      <c r="G387" s="71">
        <v>6</v>
      </c>
      <c r="H387" s="56" t="str">
        <f>CONCATENATE(F387,"/",G387)</f>
        <v>XXX107/6</v>
      </c>
      <c r="I387" s="99" t="s">
        <v>5</v>
      </c>
      <c r="J387" s="100" t="s">
        <v>6</v>
      </c>
      <c r="K387" s="103">
        <v>0.25555555555555559</v>
      </c>
      <c r="L387" s="104">
        <v>0.25763888888888892</v>
      </c>
      <c r="M387" s="57" t="s">
        <v>35</v>
      </c>
      <c r="N387" s="104">
        <v>0.28888888888888892</v>
      </c>
      <c r="O387" s="57" t="s">
        <v>29</v>
      </c>
      <c r="P387" s="56" t="str">
        <f t="shared" si="291"/>
        <v>OK</v>
      </c>
      <c r="Q387" s="105">
        <f t="shared" si="292"/>
        <v>3.125E-2</v>
      </c>
      <c r="R387" s="105">
        <f t="shared" si="293"/>
        <v>2.0833333333333259E-3</v>
      </c>
      <c r="S387" s="105">
        <f t="shared" si="294"/>
        <v>3.3333333333333326E-2</v>
      </c>
      <c r="T387" s="105">
        <f t="shared" si="298"/>
        <v>6.2500000000000333E-3</v>
      </c>
      <c r="U387" s="56">
        <v>28.3</v>
      </c>
      <c r="V387" s="56">
        <f>INDEX('Počty dní'!A:E,MATCH(E387,'Počty dní'!C:C,0),4)</f>
        <v>205</v>
      </c>
      <c r="W387" s="166">
        <f t="shared" si="295"/>
        <v>5801.5</v>
      </c>
      <c r="X387" s="21"/>
    </row>
    <row r="388" spans="1:48" x14ac:dyDescent="0.25">
      <c r="A388" s="140">
        <v>127</v>
      </c>
      <c r="B388" s="56">
        <v>1027</v>
      </c>
      <c r="C388" s="56" t="s">
        <v>2</v>
      </c>
      <c r="D388" s="128"/>
      <c r="E388" s="101" t="str">
        <f>CONCATENATE(C388,D388)</f>
        <v>X</v>
      </c>
      <c r="F388" s="56" t="s">
        <v>148</v>
      </c>
      <c r="G388" s="64">
        <v>5</v>
      </c>
      <c r="H388" s="56" t="str">
        <f>CONCATENATE(F388,"/",G388)</f>
        <v>XXX107/5</v>
      </c>
      <c r="I388" s="99" t="s">
        <v>6</v>
      </c>
      <c r="J388" s="100" t="s">
        <v>6</v>
      </c>
      <c r="K388" s="103">
        <v>0.28888888888888892</v>
      </c>
      <c r="L388" s="104">
        <v>0.28888888888888892</v>
      </c>
      <c r="M388" s="57" t="s">
        <v>29</v>
      </c>
      <c r="N388" s="104">
        <v>0.31944444444444448</v>
      </c>
      <c r="O388" s="57" t="s">
        <v>35</v>
      </c>
      <c r="P388" s="56" t="str">
        <f t="shared" si="291"/>
        <v>OK</v>
      </c>
      <c r="Q388" s="105">
        <f t="shared" si="292"/>
        <v>3.0555555555555558E-2</v>
      </c>
      <c r="R388" s="105">
        <f t="shared" si="293"/>
        <v>0</v>
      </c>
      <c r="S388" s="105">
        <f t="shared" si="294"/>
        <v>3.0555555555555558E-2</v>
      </c>
      <c r="T388" s="105">
        <f t="shared" si="298"/>
        <v>0</v>
      </c>
      <c r="U388" s="56">
        <v>28.3</v>
      </c>
      <c r="V388" s="56">
        <f>INDEX('Počty dní'!A:E,MATCH(E388,'Počty dní'!C:C,0),4)</f>
        <v>205</v>
      </c>
      <c r="W388" s="166">
        <f t="shared" si="295"/>
        <v>5801.5</v>
      </c>
      <c r="X388" s="21"/>
    </row>
    <row r="389" spans="1:48" x14ac:dyDescent="0.25">
      <c r="A389" s="140">
        <v>127</v>
      </c>
      <c r="B389" s="56">
        <v>1027</v>
      </c>
      <c r="C389" s="56" t="s">
        <v>2</v>
      </c>
      <c r="D389" s="102"/>
      <c r="E389" s="101" t="str">
        <f>CONCATENATE(C389,D389)</f>
        <v>X</v>
      </c>
      <c r="F389" s="56" t="s">
        <v>148</v>
      </c>
      <c r="G389" s="71">
        <v>10</v>
      </c>
      <c r="H389" s="56" t="str">
        <f>CONCATENATE(F389,"/",G389)</f>
        <v>XXX107/10</v>
      </c>
      <c r="I389" s="99" t="s">
        <v>5</v>
      </c>
      <c r="J389" s="100" t="s">
        <v>6</v>
      </c>
      <c r="K389" s="103">
        <v>0.34236111111111112</v>
      </c>
      <c r="L389" s="104">
        <v>0.34375</v>
      </c>
      <c r="M389" s="57" t="s">
        <v>35</v>
      </c>
      <c r="N389" s="104">
        <v>0.375</v>
      </c>
      <c r="O389" s="57" t="s">
        <v>29</v>
      </c>
      <c r="P389" s="56" t="str">
        <f t="shared" si="291"/>
        <v>OK</v>
      </c>
      <c r="Q389" s="105">
        <f t="shared" si="292"/>
        <v>3.125E-2</v>
      </c>
      <c r="R389" s="105">
        <f t="shared" si="293"/>
        <v>1.388888888888884E-3</v>
      </c>
      <c r="S389" s="105">
        <f t="shared" si="294"/>
        <v>3.2638888888888884E-2</v>
      </c>
      <c r="T389" s="105">
        <f t="shared" si="298"/>
        <v>2.2916666666666641E-2</v>
      </c>
      <c r="U389" s="56">
        <v>28.3</v>
      </c>
      <c r="V389" s="56">
        <f>INDEX('Počty dní'!A:E,MATCH(E389,'Počty dní'!C:C,0),4)</f>
        <v>205</v>
      </c>
      <c r="W389" s="166">
        <f t="shared" si="295"/>
        <v>5801.5</v>
      </c>
      <c r="X389" s="21"/>
    </row>
    <row r="390" spans="1:48" x14ac:dyDescent="0.25">
      <c r="A390" s="140">
        <v>127</v>
      </c>
      <c r="B390" s="56">
        <v>1027</v>
      </c>
      <c r="C390" s="56" t="s">
        <v>2</v>
      </c>
      <c r="D390" s="102"/>
      <c r="E390" s="101" t="str">
        <f>CONCATENATE(C390,D390)</f>
        <v>X</v>
      </c>
      <c r="F390" s="56" t="s">
        <v>158</v>
      </c>
      <c r="G390" s="71">
        <v>7</v>
      </c>
      <c r="H390" s="56" t="str">
        <f>CONCATENATE(F390,"/",G390)</f>
        <v>XXX108/7</v>
      </c>
      <c r="I390" s="99" t="s">
        <v>5</v>
      </c>
      <c r="J390" s="100" t="s">
        <v>6</v>
      </c>
      <c r="K390" s="103">
        <v>0.4236111111111111</v>
      </c>
      <c r="L390" s="104">
        <v>0.42569444444444443</v>
      </c>
      <c r="M390" s="57" t="s">
        <v>29</v>
      </c>
      <c r="N390" s="104">
        <v>0.44444444444444442</v>
      </c>
      <c r="O390" s="57" t="s">
        <v>29</v>
      </c>
      <c r="P390" s="56" t="str">
        <f t="shared" si="291"/>
        <v>OK</v>
      </c>
      <c r="Q390" s="105">
        <f t="shared" si="292"/>
        <v>1.8749999999999989E-2</v>
      </c>
      <c r="R390" s="105">
        <f t="shared" si="293"/>
        <v>2.0833333333333259E-3</v>
      </c>
      <c r="S390" s="105">
        <f t="shared" si="294"/>
        <v>2.0833333333333315E-2</v>
      </c>
      <c r="T390" s="105">
        <f t="shared" si="298"/>
        <v>4.8611111111111105E-2</v>
      </c>
      <c r="U390" s="56">
        <v>17.100000000000001</v>
      </c>
      <c r="V390" s="56">
        <f>INDEX('Počty dní'!A:E,MATCH(E390,'Počty dní'!C:C,0),4)</f>
        <v>205</v>
      </c>
      <c r="W390" s="166">
        <f>V390*U390</f>
        <v>3505.5000000000005</v>
      </c>
      <c r="X390" s="21"/>
    </row>
    <row r="391" spans="1:48" x14ac:dyDescent="0.25">
      <c r="A391" s="140">
        <v>127</v>
      </c>
      <c r="B391" s="56">
        <v>1027</v>
      </c>
      <c r="C391" s="56" t="s">
        <v>2</v>
      </c>
      <c r="D391" s="128">
        <v>10</v>
      </c>
      <c r="E391" s="56" t="str">
        <f t="shared" ref="E391" si="299">CONCATENATE(C391,D391)</f>
        <v>X10</v>
      </c>
      <c r="F391" s="56" t="s">
        <v>82</v>
      </c>
      <c r="G391" s="56"/>
      <c r="H391" s="56" t="str">
        <f t="shared" ref="H391" si="300">CONCATENATE(F391,"/",G391)</f>
        <v>přejezd/</v>
      </c>
      <c r="I391" s="99"/>
      <c r="J391" s="99" t="s">
        <v>6</v>
      </c>
      <c r="K391" s="103">
        <v>0.52083333333333337</v>
      </c>
      <c r="L391" s="104">
        <v>0.52083333333333337</v>
      </c>
      <c r="M391" s="68" t="str">
        <f>O390</f>
        <v>Velké Meziříčí,,aut.nádr.</v>
      </c>
      <c r="N391" s="104">
        <v>0.5229166666666667</v>
      </c>
      <c r="O391" s="57" t="s">
        <v>42</v>
      </c>
      <c r="P391" s="56" t="str">
        <f t="shared" si="291"/>
        <v>OK</v>
      </c>
      <c r="Q391" s="105">
        <f t="shared" si="292"/>
        <v>2.0833333333333259E-3</v>
      </c>
      <c r="R391" s="105">
        <f t="shared" si="293"/>
        <v>0</v>
      </c>
      <c r="S391" s="105">
        <f t="shared" si="294"/>
        <v>2.0833333333333259E-3</v>
      </c>
      <c r="T391" s="105">
        <f t="shared" si="298"/>
        <v>7.6388888888888951E-2</v>
      </c>
      <c r="U391" s="56">
        <v>0</v>
      </c>
      <c r="V391" s="56">
        <f>INDEX('Počty dní'!A:E,MATCH(E391,'Počty dní'!C:C,0),4)</f>
        <v>195</v>
      </c>
      <c r="W391" s="166">
        <f>V391*U391</f>
        <v>0</v>
      </c>
      <c r="X391" s="21"/>
      <c r="AL391" s="27"/>
      <c r="AM391" s="27"/>
      <c r="AP391" s="16"/>
      <c r="AQ391" s="16"/>
      <c r="AR391" s="16"/>
      <c r="AS391" s="16"/>
      <c r="AT391" s="16"/>
      <c r="AU391" s="28"/>
      <c r="AV391" s="28"/>
    </row>
    <row r="392" spans="1:48" x14ac:dyDescent="0.25">
      <c r="A392" s="140">
        <v>127</v>
      </c>
      <c r="B392" s="56">
        <v>1027</v>
      </c>
      <c r="C392" s="56" t="s">
        <v>2</v>
      </c>
      <c r="D392" s="128">
        <v>25</v>
      </c>
      <c r="E392" s="101" t="str">
        <f>CONCATENATE(C392,D392)</f>
        <v>X25</v>
      </c>
      <c r="F392" s="56" t="s">
        <v>137</v>
      </c>
      <c r="G392" s="64">
        <v>19</v>
      </c>
      <c r="H392" s="56" t="str">
        <f>CONCATENATE(F392,"/",G392)</f>
        <v>XXX460/19</v>
      </c>
      <c r="I392" s="99" t="s">
        <v>5</v>
      </c>
      <c r="J392" s="100" t="s">
        <v>6</v>
      </c>
      <c r="K392" s="103">
        <v>0.5229166666666667</v>
      </c>
      <c r="L392" s="104">
        <v>0.52430555555555558</v>
      </c>
      <c r="M392" s="57" t="s">
        <v>42</v>
      </c>
      <c r="N392" s="104">
        <v>0.5541666666666667</v>
      </c>
      <c r="O392" s="57" t="s">
        <v>41</v>
      </c>
      <c r="P392" s="56" t="str">
        <f t="shared" si="291"/>
        <v>OK</v>
      </c>
      <c r="Q392" s="105">
        <f t="shared" si="292"/>
        <v>2.9861111111111116E-2</v>
      </c>
      <c r="R392" s="105">
        <f t="shared" si="293"/>
        <v>1.388888888888884E-3</v>
      </c>
      <c r="S392" s="105">
        <f t="shared" si="294"/>
        <v>3.125E-2</v>
      </c>
      <c r="T392" s="105">
        <f t="shared" si="298"/>
        <v>0</v>
      </c>
      <c r="U392" s="56">
        <v>24.5</v>
      </c>
      <c r="V392" s="56">
        <f>INDEX('Počty dní'!A:E,MATCH(E392,'Počty dní'!C:C,0),4)</f>
        <v>205</v>
      </c>
      <c r="W392" s="166">
        <f>V392*U392</f>
        <v>5022.5</v>
      </c>
      <c r="X392" s="21"/>
    </row>
    <row r="393" spans="1:48" x14ac:dyDescent="0.25">
      <c r="A393" s="140">
        <v>127</v>
      </c>
      <c r="B393" s="56">
        <v>1027</v>
      </c>
      <c r="C393" s="56" t="s">
        <v>2</v>
      </c>
      <c r="D393" s="128">
        <v>25</v>
      </c>
      <c r="E393" s="101" t="str">
        <f>CONCATENATE(C393,D393)</f>
        <v>X25</v>
      </c>
      <c r="F393" s="56" t="s">
        <v>137</v>
      </c>
      <c r="G393" s="64">
        <v>22</v>
      </c>
      <c r="H393" s="56" t="str">
        <f>CONCATENATE(F393,"/",G393)</f>
        <v>XXX460/22</v>
      </c>
      <c r="I393" s="99" t="s">
        <v>6</v>
      </c>
      <c r="J393" s="100" t="s">
        <v>6</v>
      </c>
      <c r="K393" s="103">
        <v>0.59027777777777779</v>
      </c>
      <c r="L393" s="104">
        <v>0.59583333333333333</v>
      </c>
      <c r="M393" s="57" t="s">
        <v>41</v>
      </c>
      <c r="N393" s="104">
        <v>0.61944444444444446</v>
      </c>
      <c r="O393" s="57" t="s">
        <v>29</v>
      </c>
      <c r="P393" s="56" t="str">
        <f t="shared" si="291"/>
        <v>OK</v>
      </c>
      <c r="Q393" s="105">
        <f t="shared" si="292"/>
        <v>2.3611111111111138E-2</v>
      </c>
      <c r="R393" s="105">
        <f t="shared" si="293"/>
        <v>5.5555555555555358E-3</v>
      </c>
      <c r="S393" s="105">
        <f t="shared" si="294"/>
        <v>2.9166666666666674E-2</v>
      </c>
      <c r="T393" s="105">
        <f t="shared" si="298"/>
        <v>3.6111111111111094E-2</v>
      </c>
      <c r="U393" s="56">
        <v>23.7</v>
      </c>
      <c r="V393" s="56">
        <f>INDEX('Počty dní'!A:E,MATCH(E393,'Počty dní'!C:C,0),4)</f>
        <v>205</v>
      </c>
      <c r="W393" s="166">
        <f>V393*U393</f>
        <v>4858.5</v>
      </c>
      <c r="X393" s="21"/>
    </row>
    <row r="394" spans="1:48" x14ac:dyDescent="0.25">
      <c r="A394" s="140">
        <v>127</v>
      </c>
      <c r="B394" s="56">
        <v>1027</v>
      </c>
      <c r="C394" s="56" t="s">
        <v>2</v>
      </c>
      <c r="D394" s="102"/>
      <c r="E394" s="101" t="str">
        <f t="shared" ref="E394" si="301">CONCATENATE(C394,D394)</f>
        <v>X</v>
      </c>
      <c r="F394" s="56" t="s">
        <v>148</v>
      </c>
      <c r="G394" s="71">
        <v>15</v>
      </c>
      <c r="H394" s="56" t="str">
        <f t="shared" ref="H394" si="302">CONCATENATE(F394,"/",G394)</f>
        <v>XXX107/15</v>
      </c>
      <c r="I394" s="99" t="s">
        <v>5</v>
      </c>
      <c r="J394" s="100" t="s">
        <v>6</v>
      </c>
      <c r="K394" s="103">
        <v>0.62291666666666667</v>
      </c>
      <c r="L394" s="104">
        <v>0.625</v>
      </c>
      <c r="M394" s="57" t="s">
        <v>29</v>
      </c>
      <c r="N394" s="104">
        <v>0.65347222222222223</v>
      </c>
      <c r="O394" s="57" t="s">
        <v>35</v>
      </c>
      <c r="P394" s="56" t="str">
        <f t="shared" si="291"/>
        <v>OK</v>
      </c>
      <c r="Q394" s="105">
        <f t="shared" si="292"/>
        <v>2.8472222222222232E-2</v>
      </c>
      <c r="R394" s="105">
        <f t="shared" si="293"/>
        <v>2.0833333333333259E-3</v>
      </c>
      <c r="S394" s="105">
        <f t="shared" si="294"/>
        <v>3.0555555555555558E-2</v>
      </c>
      <c r="T394" s="105">
        <f t="shared" si="298"/>
        <v>3.4722222222222099E-3</v>
      </c>
      <c r="U394" s="56">
        <v>28.3</v>
      </c>
      <c r="V394" s="56">
        <f>INDEX('Počty dní'!A:E,MATCH(E394,'Počty dní'!C:C,0),4)</f>
        <v>205</v>
      </c>
      <c r="W394" s="166">
        <f t="shared" si="295"/>
        <v>5801.5</v>
      </c>
      <c r="X394" s="21"/>
    </row>
    <row r="395" spans="1:48" x14ac:dyDescent="0.25">
      <c r="A395" s="140">
        <v>127</v>
      </c>
      <c r="B395" s="56">
        <v>1027</v>
      </c>
      <c r="C395" s="56" t="s">
        <v>2</v>
      </c>
      <c r="D395" s="102"/>
      <c r="E395" s="101" t="str">
        <f>CONCATENATE(C395,D395)</f>
        <v>X</v>
      </c>
      <c r="F395" s="56" t="s">
        <v>148</v>
      </c>
      <c r="G395" s="64">
        <v>22</v>
      </c>
      <c r="H395" s="56" t="str">
        <f>CONCATENATE(F395,"/",G395)</f>
        <v>XXX107/22</v>
      </c>
      <c r="I395" s="99" t="s">
        <v>5</v>
      </c>
      <c r="J395" s="99" t="s">
        <v>6</v>
      </c>
      <c r="K395" s="103">
        <v>0.71736111111111101</v>
      </c>
      <c r="L395" s="104">
        <v>0.71875</v>
      </c>
      <c r="M395" s="57" t="s">
        <v>35</v>
      </c>
      <c r="N395" s="104">
        <v>0.74791666666666667</v>
      </c>
      <c r="O395" s="57" t="s">
        <v>29</v>
      </c>
      <c r="P395" s="56" t="str">
        <f t="shared" si="291"/>
        <v>OK</v>
      </c>
      <c r="Q395" s="105">
        <f t="shared" si="292"/>
        <v>2.9166666666666674E-2</v>
      </c>
      <c r="R395" s="105">
        <f t="shared" si="293"/>
        <v>1.388888888888995E-3</v>
      </c>
      <c r="S395" s="105">
        <f t="shared" si="294"/>
        <v>3.0555555555555669E-2</v>
      </c>
      <c r="T395" s="105">
        <f t="shared" si="298"/>
        <v>6.3888888888888773E-2</v>
      </c>
      <c r="U395" s="56">
        <v>27</v>
      </c>
      <c r="V395" s="56">
        <f>INDEX('Počty dní'!A:E,MATCH(E395,'Počty dní'!C:C,0),4)</f>
        <v>205</v>
      </c>
      <c r="W395" s="166">
        <f>V395*U395</f>
        <v>5535</v>
      </c>
      <c r="X395" s="21"/>
    </row>
    <row r="396" spans="1:48" ht="15.75" thickBot="1" x14ac:dyDescent="0.3">
      <c r="A396" s="141">
        <v>127</v>
      </c>
      <c r="B396" s="58">
        <v>1027</v>
      </c>
      <c r="C396" s="58" t="s">
        <v>2</v>
      </c>
      <c r="D396" s="106"/>
      <c r="E396" s="168" t="str">
        <f>CONCATENATE(C396,D396)</f>
        <v>X</v>
      </c>
      <c r="F396" s="58" t="s">
        <v>148</v>
      </c>
      <c r="G396" s="197">
        <v>19</v>
      </c>
      <c r="H396" s="58" t="str">
        <f>CONCATENATE(F396,"/",G396)</f>
        <v>XXX107/19</v>
      </c>
      <c r="I396" s="198" t="s">
        <v>5</v>
      </c>
      <c r="J396" s="198" t="s">
        <v>6</v>
      </c>
      <c r="K396" s="107">
        <v>0.74861111111111101</v>
      </c>
      <c r="L396" s="108">
        <v>0.75</v>
      </c>
      <c r="M396" s="59" t="s">
        <v>29</v>
      </c>
      <c r="N396" s="108">
        <v>0.77986111111111101</v>
      </c>
      <c r="O396" s="59" t="s">
        <v>35</v>
      </c>
      <c r="P396" s="232"/>
      <c r="Q396" s="170">
        <f t="shared" si="292"/>
        <v>2.9861111111111005E-2</v>
      </c>
      <c r="R396" s="170">
        <f t="shared" si="293"/>
        <v>1.388888888888995E-3</v>
      </c>
      <c r="S396" s="170">
        <f t="shared" si="294"/>
        <v>3.125E-2</v>
      </c>
      <c r="T396" s="170">
        <f t="shared" si="298"/>
        <v>6.9444444444433095E-4</v>
      </c>
      <c r="U396" s="58">
        <v>27</v>
      </c>
      <c r="V396" s="58">
        <f>INDEX('Počty dní'!A:E,MATCH(E396,'Počty dní'!C:C,0),4)</f>
        <v>205</v>
      </c>
      <c r="W396" s="171">
        <f>V396*U396</f>
        <v>5535</v>
      </c>
      <c r="X396" s="21"/>
    </row>
    <row r="397" spans="1:48" ht="15.75" thickBot="1" x14ac:dyDescent="0.3">
      <c r="A397" s="172" t="str">
        <f ca="1">CONCATENATE(INDIRECT("R[-3]C[0]",FALSE),"celkem")</f>
        <v>127celkem</v>
      </c>
      <c r="B397" s="173"/>
      <c r="C397" s="173" t="str">
        <f ca="1">INDIRECT("R[-1]C[12]",FALSE)</f>
        <v>Měřín,,nám.</v>
      </c>
      <c r="D397" s="174"/>
      <c r="E397" s="173"/>
      <c r="F397" s="175"/>
      <c r="G397" s="173"/>
      <c r="H397" s="176"/>
      <c r="I397" s="177"/>
      <c r="J397" s="178" t="str">
        <f ca="1">INDIRECT("R[-3]C[0]",FALSE)</f>
        <v>V</v>
      </c>
      <c r="K397" s="179"/>
      <c r="L397" s="180"/>
      <c r="M397" s="181"/>
      <c r="N397" s="180"/>
      <c r="O397" s="182"/>
      <c r="P397" s="173"/>
      <c r="Q397" s="195">
        <f>SUM(Q385:Q396)</f>
        <v>0.30972222222222212</v>
      </c>
      <c r="R397" s="195">
        <f>SUM(R385:R396)</f>
        <v>1.8750000000000155E-2</v>
      </c>
      <c r="S397" s="195">
        <f>SUM(S385:S396)</f>
        <v>0.32847222222222228</v>
      </c>
      <c r="T397" s="195">
        <f>SUM(T385:T396)</f>
        <v>0.27083333333333315</v>
      </c>
      <c r="U397" s="184">
        <f>SUM(U385:U396)</f>
        <v>281.7</v>
      </c>
      <c r="V397" s="185"/>
      <c r="W397" s="186">
        <f>SUM(W385:W396)</f>
        <v>57748.5</v>
      </c>
      <c r="X397" s="21"/>
    </row>
    <row r="398" spans="1:48" x14ac:dyDescent="0.25">
      <c r="E398" s="116"/>
      <c r="G398" s="67"/>
      <c r="K398" s="117"/>
      <c r="L398" s="118"/>
      <c r="M398" s="63"/>
      <c r="N398" s="118"/>
      <c r="O398" s="63"/>
      <c r="X398" s="21"/>
    </row>
    <row r="399" spans="1:48" ht="15.75" thickBot="1" x14ac:dyDescent="0.3">
      <c r="E399" s="116"/>
      <c r="G399" s="67"/>
      <c r="K399" s="117"/>
      <c r="L399" s="118"/>
      <c r="M399" s="63"/>
      <c r="N399" s="118"/>
      <c r="O399" s="63"/>
      <c r="X399" s="21"/>
    </row>
    <row r="400" spans="1:48" x14ac:dyDescent="0.25">
      <c r="A400" s="138">
        <v>128</v>
      </c>
      <c r="B400" s="53">
        <v>1028</v>
      </c>
      <c r="C400" s="53" t="s">
        <v>2</v>
      </c>
      <c r="D400" s="96"/>
      <c r="E400" s="160" t="str">
        <f>CONCATENATE(C400,D400)</f>
        <v>X</v>
      </c>
      <c r="F400" s="53" t="s">
        <v>157</v>
      </c>
      <c r="G400" s="97">
        <v>2</v>
      </c>
      <c r="H400" s="53" t="str">
        <f>CONCATENATE(F400,"/",G400)</f>
        <v>XXX109/2</v>
      </c>
      <c r="I400" s="95" t="s">
        <v>5</v>
      </c>
      <c r="J400" s="96" t="s">
        <v>6</v>
      </c>
      <c r="K400" s="162">
        <v>0.19722222222222222</v>
      </c>
      <c r="L400" s="163">
        <v>0.19791666666666666</v>
      </c>
      <c r="M400" s="164" t="s">
        <v>35</v>
      </c>
      <c r="N400" s="163">
        <v>0.21388888888888891</v>
      </c>
      <c r="O400" s="164" t="s">
        <v>35</v>
      </c>
      <c r="P400" s="53" t="str">
        <f>IF(M356=O400,"OK","POZOR")</f>
        <v>OK</v>
      </c>
      <c r="Q400" s="165">
        <f t="shared" ref="Q400:Q414" si="303">IF(ISNUMBER(G400),N400-L400,IF(F400="přejezd",N400-L400,0))</f>
        <v>1.5972222222222249E-2</v>
      </c>
      <c r="R400" s="165">
        <f t="shared" ref="R400:R414" si="304">IF(ISNUMBER(G400),L400-K400,0)</f>
        <v>6.9444444444444198E-4</v>
      </c>
      <c r="S400" s="165">
        <f t="shared" ref="S400:S414" si="305">Q400+R400</f>
        <v>1.6666666666666691E-2</v>
      </c>
      <c r="T400" s="165"/>
      <c r="U400" s="53">
        <v>15.7</v>
      </c>
      <c r="V400" s="53">
        <f>INDEX('Počty dní'!A:E,MATCH(E400,'Počty dní'!C:C,0),4)</f>
        <v>205</v>
      </c>
      <c r="W400" s="98">
        <f>V400*U400</f>
        <v>3218.5</v>
      </c>
      <c r="X400" s="21"/>
    </row>
    <row r="401" spans="1:48" x14ac:dyDescent="0.25">
      <c r="A401" s="140">
        <v>128</v>
      </c>
      <c r="B401" s="56">
        <v>1028</v>
      </c>
      <c r="C401" s="56" t="s">
        <v>2</v>
      </c>
      <c r="D401" s="102"/>
      <c r="E401" s="101" t="str">
        <f t="shared" ref="E401:E412" si="306">CONCATENATE(C401,D401)</f>
        <v>X</v>
      </c>
      <c r="F401" s="56" t="s">
        <v>148</v>
      </c>
      <c r="G401" s="71">
        <v>4</v>
      </c>
      <c r="H401" s="56" t="str">
        <f t="shared" ref="H401:H412" si="307">CONCATENATE(F401,"/",G401)</f>
        <v>XXX107/4</v>
      </c>
      <c r="I401" s="99" t="s">
        <v>5</v>
      </c>
      <c r="J401" s="99" t="s">
        <v>6</v>
      </c>
      <c r="K401" s="103">
        <v>0.21388888888888891</v>
      </c>
      <c r="L401" s="104">
        <v>0.21597222222222223</v>
      </c>
      <c r="M401" s="57" t="s">
        <v>35</v>
      </c>
      <c r="N401" s="104">
        <v>0.24652777777777779</v>
      </c>
      <c r="O401" s="57" t="s">
        <v>29</v>
      </c>
      <c r="P401" s="56" t="str">
        <f t="shared" ref="P401:P412" si="308">IF(M402=O401,"OK","POZOR")</f>
        <v>OK</v>
      </c>
      <c r="Q401" s="105">
        <f t="shared" si="303"/>
        <v>3.0555555555555558E-2</v>
      </c>
      <c r="R401" s="105">
        <f t="shared" si="304"/>
        <v>2.0833333333333259E-3</v>
      </c>
      <c r="S401" s="105">
        <f t="shared" si="305"/>
        <v>3.2638888888888884E-2</v>
      </c>
      <c r="T401" s="105">
        <f t="shared" ref="T401:T414" si="309">K401-N400</f>
        <v>0</v>
      </c>
      <c r="U401" s="56">
        <v>27.4</v>
      </c>
      <c r="V401" s="56">
        <f>INDEX('Počty dní'!A:E,MATCH(E401,'Počty dní'!C:C,0),4)</f>
        <v>205</v>
      </c>
      <c r="W401" s="166">
        <f t="shared" ref="W401:W413" si="310">V401*U401</f>
        <v>5617</v>
      </c>
      <c r="X401" s="21"/>
    </row>
    <row r="402" spans="1:48" x14ac:dyDescent="0.25">
      <c r="A402" s="140">
        <v>128</v>
      </c>
      <c r="B402" s="56">
        <v>1028</v>
      </c>
      <c r="C402" s="56" t="s">
        <v>2</v>
      </c>
      <c r="D402" s="102"/>
      <c r="E402" s="56" t="str">
        <f>CONCATENATE(C402,D402)</f>
        <v>X</v>
      </c>
      <c r="F402" s="56" t="s">
        <v>82</v>
      </c>
      <c r="G402" s="56"/>
      <c r="H402" s="56" t="str">
        <f>CONCATENATE(F402,"/",G402)</f>
        <v>přejezd/</v>
      </c>
      <c r="I402" s="99"/>
      <c r="J402" s="99" t="s">
        <v>6</v>
      </c>
      <c r="K402" s="103">
        <v>0.25208333333333333</v>
      </c>
      <c r="L402" s="104">
        <v>0.25208333333333333</v>
      </c>
      <c r="M402" s="68" t="str">
        <f>O311</f>
        <v>Velké Meziříčí,,aut.nádr.</v>
      </c>
      <c r="N402" s="104">
        <v>0.25555555555555559</v>
      </c>
      <c r="O402" s="68" t="s">
        <v>102</v>
      </c>
      <c r="P402" s="56" t="str">
        <f t="shared" si="308"/>
        <v>OK</v>
      </c>
      <c r="Q402" s="105">
        <f t="shared" si="303"/>
        <v>3.4722222222222654E-3</v>
      </c>
      <c r="R402" s="105">
        <f t="shared" si="304"/>
        <v>0</v>
      </c>
      <c r="S402" s="105">
        <f t="shared" si="305"/>
        <v>3.4722222222222654E-3</v>
      </c>
      <c r="T402" s="105">
        <f t="shared" si="309"/>
        <v>5.5555555555555358E-3</v>
      </c>
      <c r="U402" s="56">
        <v>0</v>
      </c>
      <c r="V402" s="56">
        <f>INDEX('Počty dní'!A:E,MATCH(E402,'Počty dní'!C:C,0),4)</f>
        <v>205</v>
      </c>
      <c r="W402" s="166">
        <f>V402*U402</f>
        <v>0</v>
      </c>
      <c r="X402" s="21"/>
      <c r="AL402" s="27"/>
      <c r="AM402" s="27"/>
      <c r="AP402" s="16"/>
      <c r="AQ402" s="16"/>
      <c r="AR402" s="16"/>
      <c r="AS402" s="16"/>
      <c r="AT402" s="16"/>
      <c r="AU402" s="28"/>
      <c r="AV402" s="28"/>
    </row>
    <row r="403" spans="1:48" x14ac:dyDescent="0.25">
      <c r="A403" s="140">
        <v>128</v>
      </c>
      <c r="B403" s="56">
        <v>1028</v>
      </c>
      <c r="C403" s="56" t="s">
        <v>2</v>
      </c>
      <c r="D403" s="102"/>
      <c r="E403" s="101" t="str">
        <f>CONCATENATE(C403,D403)</f>
        <v>X</v>
      </c>
      <c r="F403" s="56" t="s">
        <v>147</v>
      </c>
      <c r="G403" s="71">
        <v>3</v>
      </c>
      <c r="H403" s="56" t="str">
        <f>CONCATENATE(F403,"/",G403)</f>
        <v>XXX106/3</v>
      </c>
      <c r="I403" s="99" t="s">
        <v>6</v>
      </c>
      <c r="J403" s="99" t="s">
        <v>6</v>
      </c>
      <c r="K403" s="103">
        <v>0.25555555555555559</v>
      </c>
      <c r="L403" s="104">
        <v>0.25694444444444448</v>
      </c>
      <c r="M403" s="68" t="s">
        <v>102</v>
      </c>
      <c r="N403" s="104">
        <v>0.27638888888888885</v>
      </c>
      <c r="O403" s="57" t="s">
        <v>96</v>
      </c>
      <c r="P403" s="56" t="str">
        <f t="shared" si="308"/>
        <v>OK</v>
      </c>
      <c r="Q403" s="105">
        <f t="shared" si="303"/>
        <v>1.9444444444444375E-2</v>
      </c>
      <c r="R403" s="105">
        <f t="shared" si="304"/>
        <v>1.388888888888884E-3</v>
      </c>
      <c r="S403" s="105">
        <f t="shared" si="305"/>
        <v>2.0833333333333259E-2</v>
      </c>
      <c r="T403" s="105">
        <f t="shared" si="309"/>
        <v>0</v>
      </c>
      <c r="U403" s="56">
        <v>15.6</v>
      </c>
      <c r="V403" s="56">
        <f>INDEX('Počty dní'!A:E,MATCH(E403,'Počty dní'!C:C,0),4)</f>
        <v>205</v>
      </c>
      <c r="W403" s="166">
        <f>V403*U403</f>
        <v>3198</v>
      </c>
      <c r="X403" s="21"/>
    </row>
    <row r="404" spans="1:48" x14ac:dyDescent="0.25">
      <c r="A404" s="140">
        <v>128</v>
      </c>
      <c r="B404" s="56">
        <v>1028</v>
      </c>
      <c r="C404" s="56" t="s">
        <v>2</v>
      </c>
      <c r="D404" s="102"/>
      <c r="E404" s="101" t="str">
        <f>CONCATENATE(C404,D404)</f>
        <v>X</v>
      </c>
      <c r="F404" s="56" t="s">
        <v>147</v>
      </c>
      <c r="G404" s="71">
        <v>6</v>
      </c>
      <c r="H404" s="56" t="str">
        <f>CONCATENATE(F404,"/",G404)</f>
        <v>XXX106/6</v>
      </c>
      <c r="I404" s="99" t="s">
        <v>6</v>
      </c>
      <c r="J404" s="99" t="s">
        <v>6</v>
      </c>
      <c r="K404" s="103">
        <v>0.27916666666666667</v>
      </c>
      <c r="L404" s="104">
        <v>0.28125</v>
      </c>
      <c r="M404" s="57" t="s">
        <v>96</v>
      </c>
      <c r="N404" s="104">
        <v>0.31041666666666667</v>
      </c>
      <c r="O404" s="57" t="s">
        <v>94</v>
      </c>
      <c r="P404" s="56" t="str">
        <f t="shared" si="308"/>
        <v>OK</v>
      </c>
      <c r="Q404" s="105">
        <f t="shared" si="303"/>
        <v>2.9166666666666674E-2</v>
      </c>
      <c r="R404" s="105">
        <f t="shared" si="304"/>
        <v>2.0833333333333259E-3</v>
      </c>
      <c r="S404" s="105">
        <f t="shared" si="305"/>
        <v>3.125E-2</v>
      </c>
      <c r="T404" s="105">
        <f t="shared" si="309"/>
        <v>2.7777777777778234E-3</v>
      </c>
      <c r="U404" s="56">
        <v>16.899999999999999</v>
      </c>
      <c r="V404" s="56">
        <f>INDEX('Počty dní'!A:E,MATCH(E404,'Počty dní'!C:C,0),4)</f>
        <v>205</v>
      </c>
      <c r="W404" s="166">
        <f>V404*U404</f>
        <v>3464.4999999999995</v>
      </c>
      <c r="X404" s="21"/>
    </row>
    <row r="405" spans="1:48" x14ac:dyDescent="0.25">
      <c r="A405" s="140">
        <v>128</v>
      </c>
      <c r="B405" s="56">
        <v>1028</v>
      </c>
      <c r="C405" s="56" t="s">
        <v>2</v>
      </c>
      <c r="D405" s="128">
        <v>10</v>
      </c>
      <c r="E405" s="56" t="str">
        <f t="shared" ref="E405:E406" si="311">CONCATENATE(C405,D405)</f>
        <v>X10</v>
      </c>
      <c r="F405" s="56" t="s">
        <v>82</v>
      </c>
      <c r="G405" s="56"/>
      <c r="H405" s="56" t="str">
        <f t="shared" ref="H405" si="312">CONCATENATE(F405,"/",G405)</f>
        <v>přejezd/</v>
      </c>
      <c r="I405" s="99"/>
      <c r="J405" s="99" t="s">
        <v>6</v>
      </c>
      <c r="K405" s="103">
        <v>0.31041666666666667</v>
      </c>
      <c r="L405" s="104">
        <v>0.31041666666666667</v>
      </c>
      <c r="M405" s="68" t="str">
        <f>O404</f>
        <v>Velké Meziříčí,,Oslavická škola</v>
      </c>
      <c r="N405" s="104">
        <v>0.31388888888888888</v>
      </c>
      <c r="O405" s="68" t="s">
        <v>108</v>
      </c>
      <c r="P405" s="56" t="str">
        <f t="shared" si="308"/>
        <v>OK</v>
      </c>
      <c r="Q405" s="105">
        <f t="shared" si="303"/>
        <v>3.4722222222222099E-3</v>
      </c>
      <c r="R405" s="105">
        <f t="shared" si="304"/>
        <v>0</v>
      </c>
      <c r="S405" s="105">
        <f t="shared" si="305"/>
        <v>3.4722222222222099E-3</v>
      </c>
      <c r="T405" s="105">
        <f t="shared" si="309"/>
        <v>0</v>
      </c>
      <c r="U405" s="56">
        <v>0</v>
      </c>
      <c r="V405" s="56">
        <f>INDEX('Počty dní'!A:E,MATCH(E405,'Počty dní'!C:C,0),4)</f>
        <v>195</v>
      </c>
      <c r="W405" s="166">
        <f>V405*U405</f>
        <v>0</v>
      </c>
      <c r="X405" s="21"/>
      <c r="AL405" s="27"/>
      <c r="AM405" s="27"/>
      <c r="AP405" s="16"/>
      <c r="AQ405" s="16"/>
      <c r="AR405" s="16"/>
      <c r="AS405" s="16"/>
      <c r="AT405" s="16"/>
      <c r="AU405" s="28"/>
      <c r="AV405" s="28"/>
    </row>
    <row r="406" spans="1:48" x14ac:dyDescent="0.25">
      <c r="A406" s="140">
        <v>128</v>
      </c>
      <c r="B406" s="56">
        <v>1028</v>
      </c>
      <c r="C406" s="56" t="s">
        <v>2</v>
      </c>
      <c r="D406" s="128">
        <v>10</v>
      </c>
      <c r="E406" s="101" t="str">
        <f t="shared" si="311"/>
        <v>X10</v>
      </c>
      <c r="F406" s="56" t="s">
        <v>123</v>
      </c>
      <c r="G406" s="71">
        <v>9</v>
      </c>
      <c r="H406" s="56" t="str">
        <f>CONCATENATE(F406,"/",G406)</f>
        <v>XXX101/9</v>
      </c>
      <c r="I406" s="99" t="s">
        <v>6</v>
      </c>
      <c r="J406" s="99" t="s">
        <v>6</v>
      </c>
      <c r="K406" s="103">
        <v>0.31388888888888888</v>
      </c>
      <c r="L406" s="104">
        <v>0.31597222222222221</v>
      </c>
      <c r="M406" s="68" t="s">
        <v>108</v>
      </c>
      <c r="N406" s="104">
        <v>0.32708333333333334</v>
      </c>
      <c r="O406" s="57" t="s">
        <v>29</v>
      </c>
      <c r="P406" s="56" t="str">
        <f t="shared" si="308"/>
        <v>OK</v>
      </c>
      <c r="Q406" s="105">
        <f t="shared" si="303"/>
        <v>1.1111111111111127E-2</v>
      </c>
      <c r="R406" s="105">
        <f t="shared" si="304"/>
        <v>2.0833333333333259E-3</v>
      </c>
      <c r="S406" s="105">
        <f t="shared" si="305"/>
        <v>1.3194444444444453E-2</v>
      </c>
      <c r="T406" s="105">
        <f t="shared" si="309"/>
        <v>0</v>
      </c>
      <c r="U406" s="56">
        <v>5</v>
      </c>
      <c r="V406" s="56">
        <f>INDEX('Počty dní'!A:E,MATCH(E406,'Počty dní'!C:C,0),4)</f>
        <v>195</v>
      </c>
      <c r="W406" s="166">
        <f>V406*U406</f>
        <v>975</v>
      </c>
      <c r="X406" s="21"/>
    </row>
    <row r="407" spans="1:48" x14ac:dyDescent="0.25">
      <c r="A407" s="140">
        <v>128</v>
      </c>
      <c r="B407" s="56">
        <v>1028</v>
      </c>
      <c r="C407" s="56" t="s">
        <v>2</v>
      </c>
      <c r="D407" s="102"/>
      <c r="E407" s="101" t="str">
        <f t="shared" ref="E407" si="313">CONCATENATE(C407,D407)</f>
        <v>X</v>
      </c>
      <c r="F407" s="56" t="s">
        <v>148</v>
      </c>
      <c r="G407" s="64">
        <v>7</v>
      </c>
      <c r="H407" s="56" t="str">
        <f t="shared" si="307"/>
        <v>XXX107/7</v>
      </c>
      <c r="I407" s="99" t="s">
        <v>5</v>
      </c>
      <c r="J407" s="99" t="s">
        <v>6</v>
      </c>
      <c r="K407" s="103">
        <v>0.37291666666666662</v>
      </c>
      <c r="L407" s="104">
        <v>0.375</v>
      </c>
      <c r="M407" s="57" t="s">
        <v>29</v>
      </c>
      <c r="N407" s="104">
        <v>0.40486111111111112</v>
      </c>
      <c r="O407" s="57" t="s">
        <v>35</v>
      </c>
      <c r="P407" s="56" t="str">
        <f>IF(M409=O407,"OK","POZOR")</f>
        <v>OK</v>
      </c>
      <c r="Q407" s="105">
        <f t="shared" si="303"/>
        <v>2.9861111111111116E-2</v>
      </c>
      <c r="R407" s="105">
        <f t="shared" si="304"/>
        <v>2.0833333333333814E-3</v>
      </c>
      <c r="S407" s="105">
        <f t="shared" si="305"/>
        <v>3.1944444444444497E-2</v>
      </c>
      <c r="T407" s="105">
        <f t="shared" si="309"/>
        <v>4.5833333333333282E-2</v>
      </c>
      <c r="U407" s="56">
        <v>27</v>
      </c>
      <c r="V407" s="56">
        <f>INDEX('Počty dní'!A:E,MATCH(E407,'Počty dní'!C:C,0),4)</f>
        <v>205</v>
      </c>
      <c r="W407" s="166">
        <f t="shared" si="310"/>
        <v>5535</v>
      </c>
      <c r="X407" s="21"/>
    </row>
    <row r="408" spans="1:48" x14ac:dyDescent="0.25">
      <c r="A408" s="140">
        <v>128</v>
      </c>
      <c r="B408" s="56">
        <v>1028</v>
      </c>
      <c r="C408" s="56" t="s">
        <v>2</v>
      </c>
      <c r="D408" s="102"/>
      <c r="E408" s="101" t="str">
        <f>CONCATENATE(C408,D408)</f>
        <v>X</v>
      </c>
      <c r="F408" s="56" t="s">
        <v>157</v>
      </c>
      <c r="G408" s="71">
        <v>6</v>
      </c>
      <c r="H408" s="56" t="str">
        <f>CONCATENATE(F408,"/",G408)</f>
        <v>XXX109/6</v>
      </c>
      <c r="I408" s="99" t="s">
        <v>5</v>
      </c>
      <c r="J408" s="100" t="s">
        <v>6</v>
      </c>
      <c r="K408" s="103">
        <v>0.53125</v>
      </c>
      <c r="L408" s="104">
        <v>0.53541666666666665</v>
      </c>
      <c r="M408" s="57" t="s">
        <v>35</v>
      </c>
      <c r="N408" s="104">
        <v>0.55555555555555558</v>
      </c>
      <c r="O408" s="57" t="s">
        <v>35</v>
      </c>
      <c r="P408" s="56" t="str">
        <f>IF(M414=O408,"OK","POZOR")</f>
        <v>OK</v>
      </c>
      <c r="Q408" s="105">
        <f t="shared" si="303"/>
        <v>2.0138888888888928E-2</v>
      </c>
      <c r="R408" s="105">
        <f t="shared" si="304"/>
        <v>4.1666666666666519E-3</v>
      </c>
      <c r="S408" s="105">
        <f t="shared" si="305"/>
        <v>2.430555555555558E-2</v>
      </c>
      <c r="T408" s="105">
        <f t="shared" si="309"/>
        <v>0.12638888888888888</v>
      </c>
      <c r="U408" s="56">
        <v>19.100000000000001</v>
      </c>
      <c r="V408" s="56">
        <f>INDEX('Počty dní'!A:E,MATCH(E408,'Počty dní'!C:C,0),4)</f>
        <v>205</v>
      </c>
      <c r="W408" s="166">
        <f>V408*U408</f>
        <v>3915.5000000000005</v>
      </c>
      <c r="X408" s="21"/>
    </row>
    <row r="409" spans="1:48" x14ac:dyDescent="0.25">
      <c r="A409" s="140">
        <v>128</v>
      </c>
      <c r="B409" s="56">
        <v>1028</v>
      </c>
      <c r="C409" s="56" t="s">
        <v>2</v>
      </c>
      <c r="D409" s="102"/>
      <c r="E409" s="101" t="str">
        <f t="shared" si="306"/>
        <v>X</v>
      </c>
      <c r="F409" s="56" t="s">
        <v>148</v>
      </c>
      <c r="G409" s="64">
        <v>14</v>
      </c>
      <c r="H409" s="56" t="str">
        <f t="shared" si="307"/>
        <v>XXX107/14</v>
      </c>
      <c r="I409" s="99" t="s">
        <v>5</v>
      </c>
      <c r="J409" s="99" t="s">
        <v>6</v>
      </c>
      <c r="K409" s="103">
        <v>0.55555555555555558</v>
      </c>
      <c r="L409" s="104">
        <v>0.55694444444444446</v>
      </c>
      <c r="M409" s="57" t="s">
        <v>35</v>
      </c>
      <c r="N409" s="104">
        <v>0.5805555555555556</v>
      </c>
      <c r="O409" s="57" t="s">
        <v>92</v>
      </c>
      <c r="P409" s="56" t="str">
        <f t="shared" si="308"/>
        <v>OK</v>
      </c>
      <c r="Q409" s="105">
        <f t="shared" si="303"/>
        <v>2.3611111111111138E-2</v>
      </c>
      <c r="R409" s="105">
        <f t="shared" si="304"/>
        <v>1.388888888888884E-3</v>
      </c>
      <c r="S409" s="105">
        <f t="shared" si="305"/>
        <v>2.5000000000000022E-2</v>
      </c>
      <c r="T409" s="105">
        <f t="shared" si="309"/>
        <v>0</v>
      </c>
      <c r="U409" s="56">
        <v>21.8</v>
      </c>
      <c r="V409" s="56">
        <f>INDEX('Počty dní'!A:E,MATCH(E409,'Počty dní'!C:C,0),4)</f>
        <v>205</v>
      </c>
      <c r="W409" s="166">
        <f t="shared" si="310"/>
        <v>4469</v>
      </c>
      <c r="X409" s="21"/>
    </row>
    <row r="410" spans="1:48" x14ac:dyDescent="0.25">
      <c r="A410" s="140">
        <v>128</v>
      </c>
      <c r="B410" s="56">
        <v>1028</v>
      </c>
      <c r="C410" s="56" t="s">
        <v>2</v>
      </c>
      <c r="D410" s="102"/>
      <c r="E410" s="101" t="str">
        <f t="shared" si="306"/>
        <v>X</v>
      </c>
      <c r="F410" s="56" t="s">
        <v>148</v>
      </c>
      <c r="G410" s="64">
        <v>16</v>
      </c>
      <c r="H410" s="56" t="str">
        <f t="shared" si="307"/>
        <v>XXX107/16</v>
      </c>
      <c r="I410" s="99" t="s">
        <v>5</v>
      </c>
      <c r="J410" s="99" t="s">
        <v>6</v>
      </c>
      <c r="K410" s="103">
        <v>0.59652777777777777</v>
      </c>
      <c r="L410" s="104">
        <v>0.59722222222222221</v>
      </c>
      <c r="M410" s="57" t="s">
        <v>92</v>
      </c>
      <c r="N410" s="104">
        <v>0.60625000000000007</v>
      </c>
      <c r="O410" s="57" t="s">
        <v>29</v>
      </c>
      <c r="P410" s="56" t="str">
        <f t="shared" si="308"/>
        <v>OK</v>
      </c>
      <c r="Q410" s="105">
        <f t="shared" si="303"/>
        <v>9.0277777777778567E-3</v>
      </c>
      <c r="R410" s="105">
        <f t="shared" si="304"/>
        <v>6.9444444444444198E-4</v>
      </c>
      <c r="S410" s="105">
        <f t="shared" si="305"/>
        <v>9.7222222222222987E-3</v>
      </c>
      <c r="T410" s="105">
        <f t="shared" si="309"/>
        <v>1.5972222222222165E-2</v>
      </c>
      <c r="U410" s="56">
        <v>8.1</v>
      </c>
      <c r="V410" s="56">
        <f>INDEX('Počty dní'!A:E,MATCH(E410,'Počty dní'!C:C,0),4)</f>
        <v>205</v>
      </c>
      <c r="W410" s="166">
        <f t="shared" si="310"/>
        <v>1660.5</v>
      </c>
      <c r="X410" s="21"/>
    </row>
    <row r="411" spans="1:48" x14ac:dyDescent="0.25">
      <c r="A411" s="140">
        <v>128</v>
      </c>
      <c r="B411" s="56">
        <v>1028</v>
      </c>
      <c r="C411" s="56" t="s">
        <v>2</v>
      </c>
      <c r="D411" s="102"/>
      <c r="E411" s="101" t="str">
        <f t="shared" si="306"/>
        <v>X</v>
      </c>
      <c r="F411" s="56" t="s">
        <v>124</v>
      </c>
      <c r="G411" s="64">
        <v>17</v>
      </c>
      <c r="H411" s="56" t="str">
        <f t="shared" si="307"/>
        <v>XXX102/17</v>
      </c>
      <c r="I411" s="99" t="s">
        <v>5</v>
      </c>
      <c r="J411" s="99" t="s">
        <v>6</v>
      </c>
      <c r="K411" s="103">
        <v>0.60625000000000007</v>
      </c>
      <c r="L411" s="104">
        <v>0.60763888888888895</v>
      </c>
      <c r="M411" s="57" t="s">
        <v>29</v>
      </c>
      <c r="N411" s="104">
        <v>0.63263888888888886</v>
      </c>
      <c r="O411" s="57" t="s">
        <v>97</v>
      </c>
      <c r="P411" s="56" t="str">
        <f t="shared" si="308"/>
        <v>OK</v>
      </c>
      <c r="Q411" s="105">
        <f t="shared" si="303"/>
        <v>2.4999999999999911E-2</v>
      </c>
      <c r="R411" s="105">
        <f t="shared" si="304"/>
        <v>1.388888888888884E-3</v>
      </c>
      <c r="S411" s="105">
        <f t="shared" si="305"/>
        <v>2.6388888888888795E-2</v>
      </c>
      <c r="T411" s="105">
        <f t="shared" si="309"/>
        <v>0</v>
      </c>
      <c r="U411" s="56">
        <v>20.2</v>
      </c>
      <c r="V411" s="56">
        <f>INDEX('Počty dní'!A:E,MATCH(E411,'Počty dní'!C:C,0),4)</f>
        <v>205</v>
      </c>
      <c r="W411" s="166">
        <f t="shared" si="310"/>
        <v>4141</v>
      </c>
      <c r="X411" s="21"/>
    </row>
    <row r="412" spans="1:48" x14ac:dyDescent="0.25">
      <c r="A412" s="140">
        <v>128</v>
      </c>
      <c r="B412" s="56">
        <v>1028</v>
      </c>
      <c r="C412" s="56" t="s">
        <v>2</v>
      </c>
      <c r="D412" s="102"/>
      <c r="E412" s="101" t="str">
        <f t="shared" si="306"/>
        <v>X</v>
      </c>
      <c r="F412" s="56" t="s">
        <v>124</v>
      </c>
      <c r="G412" s="73">
        <v>20</v>
      </c>
      <c r="H412" s="56" t="str">
        <f t="shared" si="307"/>
        <v>XXX102/20</v>
      </c>
      <c r="I412" s="99" t="s">
        <v>5</v>
      </c>
      <c r="J412" s="99" t="s">
        <v>6</v>
      </c>
      <c r="K412" s="123">
        <v>0.63263888888888886</v>
      </c>
      <c r="L412" s="124">
        <v>0.63402777777777775</v>
      </c>
      <c r="M412" s="57" t="s">
        <v>97</v>
      </c>
      <c r="N412" s="124">
        <v>0.66319444444444442</v>
      </c>
      <c r="O412" s="57" t="s">
        <v>29</v>
      </c>
      <c r="P412" s="56" t="str">
        <f t="shared" si="308"/>
        <v>OK</v>
      </c>
      <c r="Q412" s="105">
        <f t="shared" si="303"/>
        <v>2.9166666666666674E-2</v>
      </c>
      <c r="R412" s="105">
        <f t="shared" si="304"/>
        <v>1.388888888888884E-3</v>
      </c>
      <c r="S412" s="105">
        <f t="shared" si="305"/>
        <v>3.0555555555555558E-2</v>
      </c>
      <c r="T412" s="105">
        <f t="shared" si="309"/>
        <v>0</v>
      </c>
      <c r="U412" s="56">
        <v>6.1</v>
      </c>
      <c r="V412" s="56">
        <f>INDEX('Počty dní'!A:E,MATCH(E412,'Počty dní'!C:C,0),4)</f>
        <v>205</v>
      </c>
      <c r="W412" s="166">
        <f t="shared" si="310"/>
        <v>1250.5</v>
      </c>
      <c r="X412" s="21"/>
    </row>
    <row r="413" spans="1:48" x14ac:dyDescent="0.25">
      <c r="A413" s="140">
        <v>128</v>
      </c>
      <c r="B413" s="56">
        <v>1028</v>
      </c>
      <c r="C413" s="56" t="s">
        <v>2</v>
      </c>
      <c r="D413" s="102"/>
      <c r="E413" s="101" t="str">
        <f t="shared" ref="E413" si="314">CONCATENATE(C413,D413)</f>
        <v>X</v>
      </c>
      <c r="F413" s="56" t="s">
        <v>148</v>
      </c>
      <c r="G413" s="71">
        <v>17</v>
      </c>
      <c r="H413" s="56" t="str">
        <f t="shared" ref="H413" si="315">CONCATENATE(F413,"/",G413)</f>
        <v>XXX107/17</v>
      </c>
      <c r="I413" s="99" t="s">
        <v>5</v>
      </c>
      <c r="J413" s="99" t="s">
        <v>6</v>
      </c>
      <c r="K413" s="103">
        <v>0.6645833333333333</v>
      </c>
      <c r="L413" s="124">
        <v>0.66666666666666663</v>
      </c>
      <c r="M413" s="57" t="s">
        <v>29</v>
      </c>
      <c r="N413" s="104">
        <v>0.69652777777777775</v>
      </c>
      <c r="O413" s="57" t="s">
        <v>35</v>
      </c>
      <c r="P413" s="56" t="str">
        <f>IF(M395=O413,"OK","POZOR")</f>
        <v>OK</v>
      </c>
      <c r="Q413" s="105">
        <f t="shared" si="303"/>
        <v>2.9861111111111116E-2</v>
      </c>
      <c r="R413" s="105">
        <f t="shared" si="304"/>
        <v>2.0833333333333259E-3</v>
      </c>
      <c r="S413" s="105">
        <f t="shared" si="305"/>
        <v>3.1944444444444442E-2</v>
      </c>
      <c r="T413" s="105">
        <f t="shared" si="309"/>
        <v>1.388888888888884E-3</v>
      </c>
      <c r="U413" s="56">
        <v>27</v>
      </c>
      <c r="V413" s="56">
        <f>INDEX('Počty dní'!A:E,MATCH(E413,'Počty dní'!C:C,0),4)</f>
        <v>205</v>
      </c>
      <c r="W413" s="166">
        <f t="shared" si="310"/>
        <v>5535</v>
      </c>
      <c r="X413" s="21"/>
    </row>
    <row r="414" spans="1:48" ht="15.75" thickBot="1" x14ac:dyDescent="0.3">
      <c r="A414" s="141">
        <v>128</v>
      </c>
      <c r="B414" s="58">
        <v>1028</v>
      </c>
      <c r="C414" s="58" t="s">
        <v>2</v>
      </c>
      <c r="D414" s="106"/>
      <c r="E414" s="168" t="str">
        <f>CONCATENATE(C414,D414)</f>
        <v>X</v>
      </c>
      <c r="F414" s="58" t="s">
        <v>157</v>
      </c>
      <c r="G414" s="197">
        <v>7</v>
      </c>
      <c r="H414" s="58" t="str">
        <f>CONCATENATE(F414,"/",G414)</f>
        <v>XXX109/7</v>
      </c>
      <c r="I414" s="198" t="s">
        <v>5</v>
      </c>
      <c r="J414" s="194" t="s">
        <v>6</v>
      </c>
      <c r="K414" s="107">
        <v>0.73611111111111116</v>
      </c>
      <c r="L414" s="108">
        <v>0.7368055555555556</v>
      </c>
      <c r="M414" s="59" t="s">
        <v>35</v>
      </c>
      <c r="N414" s="108">
        <v>0.75277777777777777</v>
      </c>
      <c r="O414" s="59" t="s">
        <v>35</v>
      </c>
      <c r="P414" s="232"/>
      <c r="Q414" s="170">
        <f t="shared" si="303"/>
        <v>1.5972222222222165E-2</v>
      </c>
      <c r="R414" s="170">
        <f t="shared" si="304"/>
        <v>6.9444444444444198E-4</v>
      </c>
      <c r="S414" s="170">
        <f t="shared" si="305"/>
        <v>1.6666666666666607E-2</v>
      </c>
      <c r="T414" s="170">
        <f t="shared" si="309"/>
        <v>3.9583333333333415E-2</v>
      </c>
      <c r="U414" s="58">
        <v>15.7</v>
      </c>
      <c r="V414" s="58">
        <f>INDEX('Počty dní'!A:E,MATCH(E414,'Počty dní'!C:C,0),4)</f>
        <v>205</v>
      </c>
      <c r="W414" s="171">
        <f>V414*U414</f>
        <v>3218.5</v>
      </c>
      <c r="X414" s="21"/>
    </row>
    <row r="415" spans="1:48" ht="15.75" thickBot="1" x14ac:dyDescent="0.3">
      <c r="A415" s="172" t="str">
        <f ca="1">CONCATENATE(INDIRECT("R[-3]C[0]",FALSE),"celkem")</f>
        <v>128celkem</v>
      </c>
      <c r="B415" s="173"/>
      <c r="C415" s="173" t="str">
        <f ca="1">INDIRECT("R[-1]C[12]",FALSE)</f>
        <v>Měřín,,nám.</v>
      </c>
      <c r="D415" s="174"/>
      <c r="E415" s="173"/>
      <c r="F415" s="175"/>
      <c r="G415" s="173"/>
      <c r="H415" s="176"/>
      <c r="I415" s="177"/>
      <c r="J415" s="178" t="str">
        <f ca="1">INDIRECT("R[-3]C[0]",FALSE)</f>
        <v>V</v>
      </c>
      <c r="K415" s="179"/>
      <c r="L415" s="180"/>
      <c r="M415" s="181"/>
      <c r="N415" s="180"/>
      <c r="O415" s="182"/>
      <c r="P415" s="173"/>
      <c r="Q415" s="195">
        <f>SUM(Q400:Q414)</f>
        <v>0.29583333333333339</v>
      </c>
      <c r="R415" s="195">
        <f>SUM(R400:R414)</f>
        <v>2.2222222222222199E-2</v>
      </c>
      <c r="S415" s="195">
        <f>SUM(S400:S414)</f>
        <v>0.31805555555555554</v>
      </c>
      <c r="T415" s="195">
        <f>SUM(T400:T414)</f>
        <v>0.23749999999999999</v>
      </c>
      <c r="U415" s="184">
        <f>SUM(U400:U414)</f>
        <v>225.59999999999997</v>
      </c>
      <c r="V415" s="185"/>
      <c r="W415" s="186">
        <f>SUM(W400:W414)</f>
        <v>46198</v>
      </c>
      <c r="X415" s="21"/>
    </row>
    <row r="416" spans="1:48" x14ac:dyDescent="0.25">
      <c r="E416" s="116"/>
      <c r="G416" s="67"/>
      <c r="K416" s="117"/>
      <c r="L416" s="118"/>
      <c r="M416" s="63"/>
      <c r="N416" s="118"/>
      <c r="O416" s="63"/>
      <c r="X416" s="21"/>
    </row>
    <row r="417" spans="1:48" ht="15.75" thickBot="1" x14ac:dyDescent="0.3">
      <c r="E417" s="116"/>
      <c r="G417" s="67"/>
      <c r="K417" s="117"/>
      <c r="L417" s="118"/>
      <c r="M417" s="63"/>
      <c r="N417" s="118"/>
      <c r="O417" s="63"/>
      <c r="X417" s="21"/>
    </row>
    <row r="418" spans="1:48" x14ac:dyDescent="0.25">
      <c r="A418" s="138">
        <v>129</v>
      </c>
      <c r="B418" s="53">
        <v>1029</v>
      </c>
      <c r="C418" s="53" t="s">
        <v>2</v>
      </c>
      <c r="D418" s="96"/>
      <c r="E418" s="160" t="str">
        <f t="shared" ref="E418" si="316">CONCATENATE(C418,D418)</f>
        <v>X</v>
      </c>
      <c r="F418" s="53" t="s">
        <v>124</v>
      </c>
      <c r="G418" s="188">
        <v>2</v>
      </c>
      <c r="H418" s="53" t="str">
        <f t="shared" ref="H418" si="317">CONCATENATE(F418,"/",G418)</f>
        <v>XXX102/2</v>
      </c>
      <c r="I418" s="95" t="s">
        <v>5</v>
      </c>
      <c r="J418" s="96" t="s">
        <v>5</v>
      </c>
      <c r="K418" s="162">
        <v>0.19444444444444445</v>
      </c>
      <c r="L418" s="163">
        <v>0.19444444444444445</v>
      </c>
      <c r="M418" s="164" t="s">
        <v>97</v>
      </c>
      <c r="N418" s="163">
        <v>0.22013888888888888</v>
      </c>
      <c r="O418" s="164" t="s">
        <v>29</v>
      </c>
      <c r="P418" s="53" t="str">
        <f t="shared" ref="P418:P435" si="318">IF(M419=O418,"OK","POZOR")</f>
        <v>OK</v>
      </c>
      <c r="Q418" s="165">
        <f t="shared" ref="Q418:Q436" si="319">IF(ISNUMBER(G418),N418-L418,IF(F418="přejezd",N418-L418,0))</f>
        <v>2.5694444444444436E-2</v>
      </c>
      <c r="R418" s="165">
        <f t="shared" ref="R418:R436" si="320">IF(ISNUMBER(G418),L418-K418,0)</f>
        <v>0</v>
      </c>
      <c r="S418" s="165">
        <f t="shared" ref="S418:S436" si="321">Q418+R418</f>
        <v>2.5694444444444436E-2</v>
      </c>
      <c r="T418" s="165"/>
      <c r="U418" s="53">
        <v>20.2</v>
      </c>
      <c r="V418" s="53">
        <f>INDEX('Počty dní'!A:E,MATCH(E418,'Počty dní'!C:C,0),4)</f>
        <v>205</v>
      </c>
      <c r="W418" s="98">
        <f t="shared" ref="W418:W436" si="322">V418*U418</f>
        <v>4141</v>
      </c>
      <c r="X418" s="21"/>
    </row>
    <row r="419" spans="1:48" x14ac:dyDescent="0.25">
      <c r="A419" s="140">
        <v>129</v>
      </c>
      <c r="B419" s="56">
        <v>1029</v>
      </c>
      <c r="C419" s="56" t="s">
        <v>2</v>
      </c>
      <c r="D419" s="102"/>
      <c r="E419" s="101" t="str">
        <f>CONCATENATE(C419,D419)</f>
        <v>X</v>
      </c>
      <c r="F419" s="56" t="s">
        <v>148</v>
      </c>
      <c r="G419" s="64">
        <v>3</v>
      </c>
      <c r="H419" s="56" t="str">
        <f>CONCATENATE(F419,"/",G419)</f>
        <v>XXX107/3</v>
      </c>
      <c r="I419" s="99" t="s">
        <v>5</v>
      </c>
      <c r="J419" s="102" t="s">
        <v>5</v>
      </c>
      <c r="K419" s="103">
        <v>0.24513888888888888</v>
      </c>
      <c r="L419" s="104">
        <v>0.24583333333333335</v>
      </c>
      <c r="M419" s="57" t="s">
        <v>29</v>
      </c>
      <c r="N419" s="104">
        <v>0.27499999999999997</v>
      </c>
      <c r="O419" s="57" t="s">
        <v>35</v>
      </c>
      <c r="P419" s="56" t="str">
        <f t="shared" si="318"/>
        <v>OK</v>
      </c>
      <c r="Q419" s="105">
        <f t="shared" si="319"/>
        <v>2.9166666666666619E-2</v>
      </c>
      <c r="R419" s="105">
        <f t="shared" si="320"/>
        <v>6.9444444444446973E-4</v>
      </c>
      <c r="S419" s="105">
        <f t="shared" si="321"/>
        <v>2.9861111111111088E-2</v>
      </c>
      <c r="T419" s="105">
        <f t="shared" ref="T419:T436" si="323">K419-N418</f>
        <v>2.4999999999999994E-2</v>
      </c>
      <c r="U419" s="56">
        <v>27</v>
      </c>
      <c r="V419" s="56">
        <f>INDEX('Počty dní'!A:E,MATCH(E419,'Počty dní'!C:C,0),4)</f>
        <v>205</v>
      </c>
      <c r="W419" s="166">
        <f t="shared" si="322"/>
        <v>5535</v>
      </c>
      <c r="X419" s="21"/>
    </row>
    <row r="420" spans="1:48" x14ac:dyDescent="0.25">
      <c r="A420" s="140">
        <v>129</v>
      </c>
      <c r="B420" s="56">
        <v>1029</v>
      </c>
      <c r="C420" s="56" t="s">
        <v>2</v>
      </c>
      <c r="D420" s="102"/>
      <c r="E420" s="101" t="str">
        <f>CONCATENATE(C420,D420)</f>
        <v>X</v>
      </c>
      <c r="F420" s="56" t="s">
        <v>157</v>
      </c>
      <c r="G420" s="71">
        <v>4</v>
      </c>
      <c r="H420" s="56" t="str">
        <f>CONCATENATE(F420,"/",G420)</f>
        <v>XXX109/4</v>
      </c>
      <c r="I420" s="99" t="s">
        <v>5</v>
      </c>
      <c r="J420" s="102" t="s">
        <v>5</v>
      </c>
      <c r="K420" s="103">
        <v>0.27638888888888885</v>
      </c>
      <c r="L420" s="104">
        <v>0.27777777777777779</v>
      </c>
      <c r="M420" s="57" t="s">
        <v>35</v>
      </c>
      <c r="N420" s="104">
        <v>0.28819444444444448</v>
      </c>
      <c r="O420" s="57" t="s">
        <v>159</v>
      </c>
      <c r="P420" s="56" t="str">
        <f t="shared" si="318"/>
        <v>OK</v>
      </c>
      <c r="Q420" s="105">
        <f t="shared" si="319"/>
        <v>1.0416666666666685E-2</v>
      </c>
      <c r="R420" s="105">
        <f t="shared" si="320"/>
        <v>1.3888888888889395E-3</v>
      </c>
      <c r="S420" s="105">
        <f t="shared" si="321"/>
        <v>1.1805555555555625E-2</v>
      </c>
      <c r="T420" s="105">
        <f t="shared" si="323"/>
        <v>1.388888888888884E-3</v>
      </c>
      <c r="U420" s="56">
        <v>9.1</v>
      </c>
      <c r="V420" s="56">
        <f>INDEX('Počty dní'!A:E,MATCH(E420,'Počty dní'!C:C,0),4)</f>
        <v>205</v>
      </c>
      <c r="W420" s="166">
        <f>V420*U420</f>
        <v>1865.5</v>
      </c>
      <c r="X420" s="21"/>
    </row>
    <row r="421" spans="1:48" x14ac:dyDescent="0.25">
      <c r="A421" s="140">
        <v>129</v>
      </c>
      <c r="B421" s="56">
        <v>1029</v>
      </c>
      <c r="C421" s="56" t="s">
        <v>2</v>
      </c>
      <c r="D421" s="102"/>
      <c r="E421" s="101" t="str">
        <f>CONCATENATE(C421,D421)</f>
        <v>X</v>
      </c>
      <c r="F421" s="56" t="s">
        <v>158</v>
      </c>
      <c r="G421" s="71">
        <v>2</v>
      </c>
      <c r="H421" s="56" t="str">
        <f>CONCATENATE(F421,"/",G421)</f>
        <v>XXX108/2</v>
      </c>
      <c r="I421" s="99" t="s">
        <v>5</v>
      </c>
      <c r="J421" s="102" t="s">
        <v>5</v>
      </c>
      <c r="K421" s="103">
        <v>0.28819444444444448</v>
      </c>
      <c r="L421" s="104">
        <v>0.2902777777777778</v>
      </c>
      <c r="M421" s="57" t="s">
        <v>159</v>
      </c>
      <c r="N421" s="104">
        <v>0.30069444444444443</v>
      </c>
      <c r="O421" s="57" t="s">
        <v>31</v>
      </c>
      <c r="P421" s="56" t="str">
        <f t="shared" si="318"/>
        <v>OK</v>
      </c>
      <c r="Q421" s="105">
        <f t="shared" si="319"/>
        <v>1.041666666666663E-2</v>
      </c>
      <c r="R421" s="105">
        <f t="shared" si="320"/>
        <v>2.0833333333333259E-3</v>
      </c>
      <c r="S421" s="105">
        <f t="shared" si="321"/>
        <v>1.2499999999999956E-2</v>
      </c>
      <c r="T421" s="105">
        <f t="shared" si="323"/>
        <v>0</v>
      </c>
      <c r="U421" s="56">
        <v>8.6999999999999993</v>
      </c>
      <c r="V421" s="56">
        <f>INDEX('Počty dní'!A:E,MATCH(E421,'Počty dní'!C:C,0),4)</f>
        <v>205</v>
      </c>
      <c r="W421" s="166">
        <f>V421*U421</f>
        <v>1783.4999999999998</v>
      </c>
      <c r="X421" s="21"/>
    </row>
    <row r="422" spans="1:48" x14ac:dyDescent="0.25">
      <c r="A422" s="140">
        <v>129</v>
      </c>
      <c r="B422" s="56">
        <v>1029</v>
      </c>
      <c r="C422" s="56" t="s">
        <v>2</v>
      </c>
      <c r="D422" s="102">
        <v>10</v>
      </c>
      <c r="E422" s="101" t="str">
        <f>CONCATENATE(C422,D422)</f>
        <v>X10</v>
      </c>
      <c r="F422" s="56" t="s">
        <v>150</v>
      </c>
      <c r="G422" s="64">
        <v>3</v>
      </c>
      <c r="H422" s="56" t="str">
        <f>CONCATENATE(F422,"/",G422)</f>
        <v>XXX113/3</v>
      </c>
      <c r="I422" s="99" t="s">
        <v>5</v>
      </c>
      <c r="J422" s="102" t="s">
        <v>5</v>
      </c>
      <c r="K422" s="103">
        <v>0.30069444444444443</v>
      </c>
      <c r="L422" s="104">
        <v>0.30208333333333331</v>
      </c>
      <c r="M422" s="68" t="s">
        <v>31</v>
      </c>
      <c r="N422" s="104">
        <v>0.30902777777777779</v>
      </c>
      <c r="O422" s="68" t="s">
        <v>52</v>
      </c>
      <c r="P422" s="56" t="str">
        <f t="shared" si="318"/>
        <v>OK</v>
      </c>
      <c r="Q422" s="105">
        <f t="shared" si="319"/>
        <v>6.9444444444444753E-3</v>
      </c>
      <c r="R422" s="105">
        <f t="shared" si="320"/>
        <v>1.388888888888884E-3</v>
      </c>
      <c r="S422" s="105">
        <f t="shared" si="321"/>
        <v>8.3333333333333592E-3</v>
      </c>
      <c r="T422" s="105">
        <f t="shared" si="323"/>
        <v>0</v>
      </c>
      <c r="U422" s="56">
        <v>4.7</v>
      </c>
      <c r="V422" s="56">
        <f>INDEX('Počty dní'!A:E,MATCH(E422,'Počty dní'!C:C,0),4)</f>
        <v>195</v>
      </c>
      <c r="W422" s="166">
        <f t="shared" si="322"/>
        <v>916.5</v>
      </c>
      <c r="X422" s="21"/>
    </row>
    <row r="423" spans="1:48" x14ac:dyDescent="0.25">
      <c r="A423" s="140">
        <v>129</v>
      </c>
      <c r="B423" s="56">
        <v>1029</v>
      </c>
      <c r="C423" s="56" t="s">
        <v>2</v>
      </c>
      <c r="D423" s="102">
        <v>10</v>
      </c>
      <c r="E423" s="101" t="str">
        <f>CONCATENATE(C423,D423)</f>
        <v>X10</v>
      </c>
      <c r="F423" s="56" t="s">
        <v>150</v>
      </c>
      <c r="G423" s="64">
        <v>8</v>
      </c>
      <c r="H423" s="56" t="str">
        <f>CONCATENATE(F423,"/",G423)</f>
        <v>XXX113/8</v>
      </c>
      <c r="I423" s="99" t="s">
        <v>5</v>
      </c>
      <c r="J423" s="102" t="s">
        <v>5</v>
      </c>
      <c r="K423" s="103">
        <v>0.30902777777777779</v>
      </c>
      <c r="L423" s="104">
        <v>0.30972222222222223</v>
      </c>
      <c r="M423" s="68" t="s">
        <v>52</v>
      </c>
      <c r="N423" s="104">
        <v>0.32083333333333336</v>
      </c>
      <c r="O423" s="68" t="s">
        <v>94</v>
      </c>
      <c r="P423" s="56" t="str">
        <f t="shared" si="318"/>
        <v>OK</v>
      </c>
      <c r="Q423" s="105">
        <f t="shared" si="319"/>
        <v>1.1111111111111127E-2</v>
      </c>
      <c r="R423" s="105">
        <f t="shared" si="320"/>
        <v>6.9444444444444198E-4</v>
      </c>
      <c r="S423" s="105">
        <f t="shared" si="321"/>
        <v>1.1805555555555569E-2</v>
      </c>
      <c r="T423" s="105">
        <f t="shared" si="323"/>
        <v>0</v>
      </c>
      <c r="U423" s="56">
        <v>7.7</v>
      </c>
      <c r="V423" s="56">
        <f>INDEX('Počty dní'!A:E,MATCH(E423,'Počty dní'!C:C,0),4)</f>
        <v>195</v>
      </c>
      <c r="W423" s="166">
        <f t="shared" si="322"/>
        <v>1501.5</v>
      </c>
      <c r="X423" s="21"/>
    </row>
    <row r="424" spans="1:48" x14ac:dyDescent="0.25">
      <c r="A424" s="140">
        <v>129</v>
      </c>
      <c r="B424" s="56">
        <v>1029</v>
      </c>
      <c r="C424" s="56" t="s">
        <v>2</v>
      </c>
      <c r="D424" s="102">
        <v>10</v>
      </c>
      <c r="E424" s="56" t="str">
        <f t="shared" ref="E424" si="324">CONCATENATE(C424,D424)</f>
        <v>X10</v>
      </c>
      <c r="F424" s="56" t="s">
        <v>82</v>
      </c>
      <c r="G424" s="56"/>
      <c r="H424" s="56" t="str">
        <f t="shared" ref="H424" si="325">CONCATENATE(F424,"/",G424)</f>
        <v>přejezd/</v>
      </c>
      <c r="I424" s="99"/>
      <c r="J424" s="102" t="s">
        <v>5</v>
      </c>
      <c r="K424" s="103">
        <v>0.32083333333333336</v>
      </c>
      <c r="L424" s="104">
        <v>0.32083333333333336</v>
      </c>
      <c r="M424" s="68" t="str">
        <f>O423</f>
        <v>Velké Meziříčí,,Oslavická škola</v>
      </c>
      <c r="N424" s="104">
        <v>0.32500000000000001</v>
      </c>
      <c r="O424" s="57" t="s">
        <v>29</v>
      </c>
      <c r="P424" s="56" t="str">
        <f t="shared" si="318"/>
        <v>OK</v>
      </c>
      <c r="Q424" s="105">
        <f t="shared" si="319"/>
        <v>4.1666666666666519E-3</v>
      </c>
      <c r="R424" s="105">
        <f t="shared" si="320"/>
        <v>0</v>
      </c>
      <c r="S424" s="105">
        <f t="shared" si="321"/>
        <v>4.1666666666666519E-3</v>
      </c>
      <c r="T424" s="105">
        <f t="shared" si="323"/>
        <v>0</v>
      </c>
      <c r="U424" s="56">
        <v>0</v>
      </c>
      <c r="V424" s="56">
        <f>INDEX('Počty dní'!A:E,MATCH(E424,'Počty dní'!C:C,0),4)</f>
        <v>195</v>
      </c>
      <c r="W424" s="166">
        <f t="shared" si="322"/>
        <v>0</v>
      </c>
      <c r="X424" s="21"/>
      <c r="AL424" s="27"/>
      <c r="AM424" s="27"/>
      <c r="AP424" s="16"/>
      <c r="AQ424" s="16"/>
      <c r="AR424" s="16"/>
      <c r="AS424" s="16"/>
      <c r="AT424" s="16"/>
      <c r="AU424" s="28"/>
      <c r="AV424" s="28"/>
    </row>
    <row r="425" spans="1:48" x14ac:dyDescent="0.25">
      <c r="A425" s="140">
        <v>129</v>
      </c>
      <c r="B425" s="56">
        <v>1029</v>
      </c>
      <c r="C425" s="56" t="s">
        <v>2</v>
      </c>
      <c r="D425" s="102"/>
      <c r="E425" s="101" t="str">
        <f>CONCATENATE(C425,D425)</f>
        <v>X</v>
      </c>
      <c r="F425" s="56" t="s">
        <v>126</v>
      </c>
      <c r="G425" s="55">
        <v>7</v>
      </c>
      <c r="H425" s="56" t="str">
        <f>CONCATENATE(F425,"/",G425)</f>
        <v>XXX104/7</v>
      </c>
      <c r="I425" s="56" t="s">
        <v>5</v>
      </c>
      <c r="J425" s="102" t="s">
        <v>5</v>
      </c>
      <c r="K425" s="103">
        <v>0.35486111111111113</v>
      </c>
      <c r="L425" s="104">
        <v>0.35555555555555557</v>
      </c>
      <c r="M425" s="57" t="s">
        <v>29</v>
      </c>
      <c r="N425" s="104">
        <v>0.36388888888888887</v>
      </c>
      <c r="O425" s="57" t="s">
        <v>128</v>
      </c>
      <c r="P425" s="56" t="str">
        <f t="shared" si="318"/>
        <v>OK</v>
      </c>
      <c r="Q425" s="105">
        <f t="shared" si="319"/>
        <v>8.3333333333333037E-3</v>
      </c>
      <c r="R425" s="105">
        <f t="shared" si="320"/>
        <v>6.9444444444444198E-4</v>
      </c>
      <c r="S425" s="105">
        <f t="shared" si="321"/>
        <v>9.0277777777777457E-3</v>
      </c>
      <c r="T425" s="105">
        <f t="shared" si="323"/>
        <v>2.9861111111111116E-2</v>
      </c>
      <c r="U425" s="56">
        <v>6.1</v>
      </c>
      <c r="V425" s="56">
        <f>INDEX('Počty dní'!A:E,MATCH(E425,'Počty dní'!C:C,0),4)</f>
        <v>205</v>
      </c>
      <c r="W425" s="166">
        <f>V425*U425</f>
        <v>1250.5</v>
      </c>
      <c r="X425" s="21"/>
    </row>
    <row r="426" spans="1:48" x14ac:dyDescent="0.25">
      <c r="A426" s="140">
        <v>129</v>
      </c>
      <c r="B426" s="56">
        <v>1029</v>
      </c>
      <c r="C426" s="56" t="s">
        <v>2</v>
      </c>
      <c r="D426" s="102"/>
      <c r="E426" s="101" t="str">
        <f>CONCATENATE(C426,D426)</f>
        <v>X</v>
      </c>
      <c r="F426" s="56" t="s">
        <v>126</v>
      </c>
      <c r="G426" s="64">
        <v>10</v>
      </c>
      <c r="H426" s="56" t="str">
        <f>CONCATENATE(F426,"/",G426)</f>
        <v>XXX104/10</v>
      </c>
      <c r="I426" s="56" t="s">
        <v>5</v>
      </c>
      <c r="J426" s="102" t="s">
        <v>5</v>
      </c>
      <c r="K426" s="103">
        <v>0.38472222222222224</v>
      </c>
      <c r="L426" s="104">
        <v>0.38541666666666669</v>
      </c>
      <c r="M426" s="57" t="s">
        <v>128</v>
      </c>
      <c r="N426" s="104">
        <v>0.39374999999999999</v>
      </c>
      <c r="O426" s="57" t="s">
        <v>29</v>
      </c>
      <c r="P426" s="56" t="str">
        <f t="shared" si="318"/>
        <v>OK</v>
      </c>
      <c r="Q426" s="105">
        <f t="shared" si="319"/>
        <v>8.3333333333333037E-3</v>
      </c>
      <c r="R426" s="105">
        <f t="shared" si="320"/>
        <v>6.9444444444444198E-4</v>
      </c>
      <c r="S426" s="105">
        <f t="shared" si="321"/>
        <v>9.0277777777777457E-3</v>
      </c>
      <c r="T426" s="105">
        <f t="shared" si="323"/>
        <v>2.083333333333337E-2</v>
      </c>
      <c r="U426" s="56">
        <v>6.1</v>
      </c>
      <c r="V426" s="56">
        <f>INDEX('Počty dní'!A:E,MATCH(E426,'Počty dní'!C:C,0),4)</f>
        <v>205</v>
      </c>
      <c r="W426" s="166">
        <f>V426*U426</f>
        <v>1250.5</v>
      </c>
      <c r="X426" s="21"/>
    </row>
    <row r="427" spans="1:48" x14ac:dyDescent="0.25">
      <c r="A427" s="140">
        <v>129</v>
      </c>
      <c r="B427" s="56">
        <v>1029</v>
      </c>
      <c r="C427" s="56" t="s">
        <v>2</v>
      </c>
      <c r="D427" s="102"/>
      <c r="E427" s="101" t="str">
        <f>CONCATENATE(C427,D427)</f>
        <v>X</v>
      </c>
      <c r="F427" s="56" t="s">
        <v>124</v>
      </c>
      <c r="G427" s="64">
        <v>13</v>
      </c>
      <c r="H427" s="56" t="str">
        <f>CONCATENATE(F427,"/",G427)</f>
        <v>XXX102/13</v>
      </c>
      <c r="I427" s="99" t="s">
        <v>5</v>
      </c>
      <c r="J427" s="102" t="s">
        <v>5</v>
      </c>
      <c r="K427" s="103">
        <v>0.51250000000000007</v>
      </c>
      <c r="L427" s="104">
        <v>0.51388888888888895</v>
      </c>
      <c r="M427" s="57" t="s">
        <v>29</v>
      </c>
      <c r="N427" s="104">
        <v>0.53888888888888886</v>
      </c>
      <c r="O427" s="57" t="s">
        <v>97</v>
      </c>
      <c r="P427" s="56" t="str">
        <f t="shared" si="318"/>
        <v>OK</v>
      </c>
      <c r="Q427" s="105">
        <f t="shared" si="319"/>
        <v>2.4999999999999911E-2</v>
      </c>
      <c r="R427" s="105">
        <f t="shared" si="320"/>
        <v>1.388888888888884E-3</v>
      </c>
      <c r="S427" s="105">
        <f t="shared" si="321"/>
        <v>2.6388888888888795E-2</v>
      </c>
      <c r="T427" s="105">
        <f t="shared" si="323"/>
        <v>0.11875000000000008</v>
      </c>
      <c r="U427" s="56">
        <v>20.2</v>
      </c>
      <c r="V427" s="56">
        <f>INDEX('Počty dní'!A:E,MATCH(E427,'Počty dní'!C:C,0),4)</f>
        <v>205</v>
      </c>
      <c r="W427" s="166">
        <f t="shared" si="322"/>
        <v>4141</v>
      </c>
      <c r="X427" s="21"/>
    </row>
    <row r="428" spans="1:48" x14ac:dyDescent="0.25">
      <c r="A428" s="140">
        <v>129</v>
      </c>
      <c r="B428" s="56">
        <v>1029</v>
      </c>
      <c r="C428" s="56" t="s">
        <v>2</v>
      </c>
      <c r="D428" s="102"/>
      <c r="E428" s="101" t="str">
        <f>CONCATENATE(C428,D428)</f>
        <v>X</v>
      </c>
      <c r="F428" s="56" t="s">
        <v>124</v>
      </c>
      <c r="G428" s="73">
        <v>16</v>
      </c>
      <c r="H428" s="56" t="str">
        <f>CONCATENATE(F428,"/",G428)</f>
        <v>XXX102/16</v>
      </c>
      <c r="I428" s="99" t="s">
        <v>5</v>
      </c>
      <c r="J428" s="102" t="s">
        <v>5</v>
      </c>
      <c r="K428" s="123">
        <v>0.54166666666666663</v>
      </c>
      <c r="L428" s="124">
        <v>0.54375000000000007</v>
      </c>
      <c r="M428" s="57" t="s">
        <v>97</v>
      </c>
      <c r="N428" s="124">
        <v>0.56944444444444442</v>
      </c>
      <c r="O428" s="57" t="s">
        <v>29</v>
      </c>
      <c r="P428" s="56" t="str">
        <f t="shared" si="318"/>
        <v>OK</v>
      </c>
      <c r="Q428" s="105">
        <f t="shared" si="319"/>
        <v>2.5694444444444353E-2</v>
      </c>
      <c r="R428" s="105">
        <f t="shared" si="320"/>
        <v>2.083333333333437E-3</v>
      </c>
      <c r="S428" s="105">
        <f t="shared" si="321"/>
        <v>2.777777777777779E-2</v>
      </c>
      <c r="T428" s="105">
        <f t="shared" si="323"/>
        <v>2.7777777777777679E-3</v>
      </c>
      <c r="U428" s="56">
        <v>6.1</v>
      </c>
      <c r="V428" s="56">
        <f>INDEX('Počty dní'!A:E,MATCH(E428,'Počty dní'!C:C,0),4)</f>
        <v>205</v>
      </c>
      <c r="W428" s="166">
        <f t="shared" si="322"/>
        <v>1250.5</v>
      </c>
      <c r="X428" s="21"/>
    </row>
    <row r="429" spans="1:48" x14ac:dyDescent="0.25">
      <c r="A429" s="140">
        <v>129</v>
      </c>
      <c r="B429" s="56">
        <v>1029</v>
      </c>
      <c r="C429" s="56" t="s">
        <v>2</v>
      </c>
      <c r="D429" s="102"/>
      <c r="E429" s="101" t="str">
        <f>CONCATENATE(C429,D429)</f>
        <v>X</v>
      </c>
      <c r="F429" s="56" t="s">
        <v>148</v>
      </c>
      <c r="G429" s="64">
        <v>13</v>
      </c>
      <c r="H429" s="56" t="str">
        <f>CONCATENATE(F429,"/",G429)</f>
        <v>XXX107/13</v>
      </c>
      <c r="I429" s="99" t="s">
        <v>5</v>
      </c>
      <c r="J429" s="102" t="s">
        <v>5</v>
      </c>
      <c r="K429" s="103">
        <v>0.58124999999999993</v>
      </c>
      <c r="L429" s="104">
        <v>0.58680555555555558</v>
      </c>
      <c r="M429" s="57" t="s">
        <v>29</v>
      </c>
      <c r="N429" s="104">
        <v>0.61805555555555558</v>
      </c>
      <c r="O429" s="57" t="s">
        <v>35</v>
      </c>
      <c r="P429" s="56" t="str">
        <f t="shared" si="318"/>
        <v>OK</v>
      </c>
      <c r="Q429" s="105">
        <f t="shared" si="319"/>
        <v>3.125E-2</v>
      </c>
      <c r="R429" s="105">
        <f t="shared" si="320"/>
        <v>5.5555555555556468E-3</v>
      </c>
      <c r="S429" s="105">
        <f t="shared" si="321"/>
        <v>3.6805555555555647E-2</v>
      </c>
      <c r="T429" s="105">
        <f t="shared" si="323"/>
        <v>1.1805555555555514E-2</v>
      </c>
      <c r="U429" s="56">
        <v>27.4</v>
      </c>
      <c r="V429" s="56">
        <f>INDEX('Počty dní'!A:E,MATCH(E429,'Počty dní'!C:C,0),4)</f>
        <v>205</v>
      </c>
      <c r="W429" s="166">
        <f t="shared" si="322"/>
        <v>5617</v>
      </c>
      <c r="X429" s="21"/>
    </row>
    <row r="430" spans="1:48" x14ac:dyDescent="0.25">
      <c r="A430" s="140">
        <v>129</v>
      </c>
      <c r="B430" s="56">
        <v>1029</v>
      </c>
      <c r="C430" s="56" t="s">
        <v>2</v>
      </c>
      <c r="D430" s="102"/>
      <c r="E430" s="101" t="str">
        <f t="shared" ref="E430" si="326">CONCATENATE(C430,D430)</f>
        <v>X</v>
      </c>
      <c r="F430" s="56" t="s">
        <v>157</v>
      </c>
      <c r="G430" s="71">
        <v>5</v>
      </c>
      <c r="H430" s="56" t="str">
        <f t="shared" ref="H430" si="327">CONCATENATE(F430,"/",G430)</f>
        <v>XXX109/5</v>
      </c>
      <c r="I430" s="99" t="s">
        <v>5</v>
      </c>
      <c r="J430" s="102" t="s">
        <v>5</v>
      </c>
      <c r="K430" s="103">
        <v>0.61805555555555558</v>
      </c>
      <c r="L430" s="104">
        <v>0.61875000000000002</v>
      </c>
      <c r="M430" s="57" t="s">
        <v>35</v>
      </c>
      <c r="N430" s="104">
        <v>0.63472222222222219</v>
      </c>
      <c r="O430" s="57" t="s">
        <v>35</v>
      </c>
      <c r="P430" s="56" t="str">
        <f t="shared" si="318"/>
        <v>OK</v>
      </c>
      <c r="Q430" s="105">
        <f t="shared" si="319"/>
        <v>1.5972222222222165E-2</v>
      </c>
      <c r="R430" s="105">
        <f t="shared" si="320"/>
        <v>6.9444444444444198E-4</v>
      </c>
      <c r="S430" s="105">
        <f t="shared" si="321"/>
        <v>1.6666666666666607E-2</v>
      </c>
      <c r="T430" s="105">
        <f t="shared" si="323"/>
        <v>0</v>
      </c>
      <c r="U430" s="56">
        <v>15.7</v>
      </c>
      <c r="V430" s="56">
        <f>INDEX('Počty dní'!A:E,MATCH(E430,'Počty dní'!C:C,0),4)</f>
        <v>205</v>
      </c>
      <c r="W430" s="166">
        <f t="shared" ref="W430" si="328">V430*U430</f>
        <v>3218.5</v>
      </c>
      <c r="X430" s="21"/>
    </row>
    <row r="431" spans="1:48" x14ac:dyDescent="0.25">
      <c r="A431" s="140">
        <v>129</v>
      </c>
      <c r="B431" s="56">
        <v>1029</v>
      </c>
      <c r="C431" s="56" t="s">
        <v>2</v>
      </c>
      <c r="D431" s="102"/>
      <c r="E431" s="101" t="str">
        <f t="shared" ref="E431:E432" si="329">CONCATENATE(C431,D431)</f>
        <v>X</v>
      </c>
      <c r="F431" s="56" t="s">
        <v>148</v>
      </c>
      <c r="G431" s="64">
        <v>20</v>
      </c>
      <c r="H431" s="56" t="str">
        <f t="shared" ref="H431:H432" si="330">CONCATENATE(F431,"/",G431)</f>
        <v>XXX107/20</v>
      </c>
      <c r="I431" s="99" t="s">
        <v>5</v>
      </c>
      <c r="J431" s="102" t="s">
        <v>5</v>
      </c>
      <c r="K431" s="103">
        <v>0.63472222222222219</v>
      </c>
      <c r="L431" s="104">
        <v>0.63541666666666663</v>
      </c>
      <c r="M431" s="57" t="s">
        <v>35</v>
      </c>
      <c r="N431" s="104">
        <v>0.6645833333333333</v>
      </c>
      <c r="O431" s="57" t="s">
        <v>29</v>
      </c>
      <c r="P431" s="56" t="str">
        <f t="shared" si="318"/>
        <v>OK</v>
      </c>
      <c r="Q431" s="105">
        <f t="shared" si="319"/>
        <v>2.9166666666666674E-2</v>
      </c>
      <c r="R431" s="105">
        <f t="shared" si="320"/>
        <v>6.9444444444444198E-4</v>
      </c>
      <c r="S431" s="105">
        <f t="shared" si="321"/>
        <v>2.9861111111111116E-2</v>
      </c>
      <c r="T431" s="105">
        <f t="shared" si="323"/>
        <v>0</v>
      </c>
      <c r="U431" s="56">
        <v>28.3</v>
      </c>
      <c r="V431" s="56">
        <f>INDEX('Počty dní'!A:E,MATCH(E431,'Počty dní'!C:C,0),4)</f>
        <v>205</v>
      </c>
      <c r="W431" s="166">
        <f t="shared" si="322"/>
        <v>5801.5</v>
      </c>
      <c r="X431" s="21"/>
    </row>
    <row r="432" spans="1:48" x14ac:dyDescent="0.25">
      <c r="A432" s="140">
        <v>129</v>
      </c>
      <c r="B432" s="56">
        <v>1029</v>
      </c>
      <c r="C432" s="56" t="s">
        <v>2</v>
      </c>
      <c r="D432" s="102"/>
      <c r="E432" s="56" t="str">
        <f t="shared" si="329"/>
        <v>X</v>
      </c>
      <c r="F432" s="56" t="s">
        <v>82</v>
      </c>
      <c r="G432" s="56"/>
      <c r="H432" s="56" t="str">
        <f t="shared" si="330"/>
        <v>přejezd/</v>
      </c>
      <c r="I432" s="99"/>
      <c r="J432" s="102" t="s">
        <v>5</v>
      </c>
      <c r="K432" s="103">
        <v>0.66527777777777775</v>
      </c>
      <c r="L432" s="104">
        <v>0.66527777777777775</v>
      </c>
      <c r="M432" s="68" t="str">
        <f>O431</f>
        <v>Velké Meziříčí,,aut.nádr.</v>
      </c>
      <c r="N432" s="104">
        <v>0.66875000000000007</v>
      </c>
      <c r="O432" s="68" t="s">
        <v>102</v>
      </c>
      <c r="P432" s="56" t="str">
        <f t="shared" si="318"/>
        <v>OK</v>
      </c>
      <c r="Q432" s="105">
        <f t="shared" si="319"/>
        <v>3.4722222222223209E-3</v>
      </c>
      <c r="R432" s="105">
        <f t="shared" si="320"/>
        <v>0</v>
      </c>
      <c r="S432" s="105">
        <f t="shared" si="321"/>
        <v>3.4722222222223209E-3</v>
      </c>
      <c r="T432" s="105">
        <f t="shared" si="323"/>
        <v>6.9444444444444198E-4</v>
      </c>
      <c r="U432" s="56">
        <v>0</v>
      </c>
      <c r="V432" s="56">
        <f>INDEX('Počty dní'!A:E,MATCH(E432,'Počty dní'!C:C,0),4)</f>
        <v>205</v>
      </c>
      <c r="W432" s="166">
        <f t="shared" si="322"/>
        <v>0</v>
      </c>
      <c r="X432" s="21"/>
      <c r="AL432" s="27"/>
      <c r="AM432" s="27"/>
      <c r="AP432" s="16"/>
      <c r="AQ432" s="16"/>
      <c r="AR432" s="16"/>
      <c r="AS432" s="16"/>
      <c r="AT432" s="16"/>
      <c r="AU432" s="28"/>
      <c r="AV432" s="28"/>
    </row>
    <row r="433" spans="1:48" x14ac:dyDescent="0.25">
      <c r="A433" s="140">
        <v>129</v>
      </c>
      <c r="B433" s="56">
        <v>1029</v>
      </c>
      <c r="C433" s="56" t="s">
        <v>2</v>
      </c>
      <c r="D433" s="136"/>
      <c r="E433" s="101" t="str">
        <f>CONCATENATE(C433,D433)</f>
        <v>X</v>
      </c>
      <c r="F433" s="56" t="s">
        <v>150</v>
      </c>
      <c r="G433" s="64">
        <v>13</v>
      </c>
      <c r="H433" s="56" t="str">
        <f>CONCATENATE(F433,"/",G433)</f>
        <v>XXX113/13</v>
      </c>
      <c r="I433" s="56" t="s">
        <v>5</v>
      </c>
      <c r="J433" s="102" t="s">
        <v>5</v>
      </c>
      <c r="K433" s="103">
        <v>0.66875000000000007</v>
      </c>
      <c r="L433" s="104">
        <v>0.67013888888888884</v>
      </c>
      <c r="M433" s="68" t="s">
        <v>102</v>
      </c>
      <c r="N433" s="104">
        <v>0.68958333333333333</v>
      </c>
      <c r="O433" s="68" t="s">
        <v>53</v>
      </c>
      <c r="P433" s="56" t="str">
        <f t="shared" si="318"/>
        <v>OK</v>
      </c>
      <c r="Q433" s="105">
        <f t="shared" si="319"/>
        <v>1.9444444444444486E-2</v>
      </c>
      <c r="R433" s="105">
        <f t="shared" si="320"/>
        <v>1.3888888888887729E-3</v>
      </c>
      <c r="S433" s="105">
        <f t="shared" si="321"/>
        <v>2.0833333333333259E-2</v>
      </c>
      <c r="T433" s="105">
        <f t="shared" si="323"/>
        <v>0</v>
      </c>
      <c r="U433" s="56">
        <v>15.5</v>
      </c>
      <c r="V433" s="56">
        <f>INDEX('Počty dní'!A:E,MATCH(E433,'Počty dní'!C:C,0),4)</f>
        <v>205</v>
      </c>
      <c r="W433" s="166">
        <f t="shared" si="322"/>
        <v>3177.5</v>
      </c>
      <c r="X433" s="21"/>
    </row>
    <row r="434" spans="1:48" x14ac:dyDescent="0.25">
      <c r="A434" s="140">
        <v>129</v>
      </c>
      <c r="B434" s="56">
        <v>1029</v>
      </c>
      <c r="C434" s="56" t="s">
        <v>2</v>
      </c>
      <c r="D434" s="136"/>
      <c r="E434" s="101" t="str">
        <f>CONCATENATE(C434,D434)</f>
        <v>X</v>
      </c>
      <c r="F434" s="56" t="s">
        <v>150</v>
      </c>
      <c r="G434" s="64">
        <v>16</v>
      </c>
      <c r="H434" s="56" t="str">
        <f>CONCATENATE(F434,"/",G434)</f>
        <v>XXX113/16</v>
      </c>
      <c r="I434" s="56" t="s">
        <v>5</v>
      </c>
      <c r="J434" s="102" t="s">
        <v>5</v>
      </c>
      <c r="K434" s="103">
        <v>0.70624999999999993</v>
      </c>
      <c r="L434" s="104">
        <v>0.70694444444444438</v>
      </c>
      <c r="M434" s="68" t="s">
        <v>53</v>
      </c>
      <c r="N434" s="104">
        <v>0.72569444444444453</v>
      </c>
      <c r="O434" s="68" t="s">
        <v>102</v>
      </c>
      <c r="P434" s="56" t="str">
        <f t="shared" si="318"/>
        <v>OK</v>
      </c>
      <c r="Q434" s="105">
        <f t="shared" si="319"/>
        <v>1.8750000000000155E-2</v>
      </c>
      <c r="R434" s="105">
        <f t="shared" si="320"/>
        <v>6.9444444444444198E-4</v>
      </c>
      <c r="S434" s="105">
        <f t="shared" si="321"/>
        <v>1.9444444444444597E-2</v>
      </c>
      <c r="T434" s="105">
        <f t="shared" si="323"/>
        <v>1.6666666666666607E-2</v>
      </c>
      <c r="U434" s="56">
        <v>15.5</v>
      </c>
      <c r="V434" s="56">
        <f>INDEX('Počty dní'!A:E,MATCH(E434,'Počty dní'!C:C,0),4)</f>
        <v>205</v>
      </c>
      <c r="W434" s="166">
        <f t="shared" si="322"/>
        <v>3177.5</v>
      </c>
      <c r="X434" s="21"/>
    </row>
    <row r="435" spans="1:48" x14ac:dyDescent="0.25">
      <c r="A435" s="140">
        <v>129</v>
      </c>
      <c r="B435" s="56">
        <v>1029</v>
      </c>
      <c r="C435" s="56" t="s">
        <v>2</v>
      </c>
      <c r="D435" s="102"/>
      <c r="E435" s="56" t="str">
        <f t="shared" ref="E435" si="331">CONCATENATE(C435,D435)</f>
        <v>X</v>
      </c>
      <c r="F435" s="56" t="s">
        <v>82</v>
      </c>
      <c r="G435" s="56"/>
      <c r="H435" s="56" t="str">
        <f t="shared" ref="H435" si="332">CONCATENATE(F435,"/",G435)</f>
        <v>přejezd/</v>
      </c>
      <c r="I435" s="99"/>
      <c r="J435" s="102" t="s">
        <v>5</v>
      </c>
      <c r="K435" s="103">
        <v>0.72569444444444453</v>
      </c>
      <c r="L435" s="104">
        <v>0.72569444444444453</v>
      </c>
      <c r="M435" s="68" t="str">
        <f>O434</f>
        <v>Velké Meziříčí,,Zámecké schody</v>
      </c>
      <c r="N435" s="104">
        <v>0.72777777777777775</v>
      </c>
      <c r="O435" s="57" t="s">
        <v>29</v>
      </c>
      <c r="P435" s="56" t="str">
        <f t="shared" si="318"/>
        <v>OK</v>
      </c>
      <c r="Q435" s="105">
        <f t="shared" si="319"/>
        <v>2.0833333333332149E-3</v>
      </c>
      <c r="R435" s="105">
        <f t="shared" si="320"/>
        <v>0</v>
      </c>
      <c r="S435" s="105">
        <f t="shared" si="321"/>
        <v>2.0833333333332149E-3</v>
      </c>
      <c r="T435" s="105">
        <f t="shared" si="323"/>
        <v>0</v>
      </c>
      <c r="U435" s="56">
        <v>0</v>
      </c>
      <c r="V435" s="56">
        <f>INDEX('Počty dní'!A:E,MATCH(E435,'Počty dní'!C:C,0),4)</f>
        <v>205</v>
      </c>
      <c r="W435" s="166">
        <f t="shared" si="322"/>
        <v>0</v>
      </c>
      <c r="X435" s="21"/>
      <c r="AL435" s="27"/>
      <c r="AM435" s="27"/>
      <c r="AP435" s="16"/>
      <c r="AQ435" s="16"/>
      <c r="AR435" s="16"/>
      <c r="AS435" s="16"/>
      <c r="AT435" s="16"/>
      <c r="AU435" s="28"/>
      <c r="AV435" s="28"/>
    </row>
    <row r="436" spans="1:48" ht="15.75" thickBot="1" x14ac:dyDescent="0.3">
      <c r="A436" s="141">
        <v>129</v>
      </c>
      <c r="B436" s="58">
        <v>1029</v>
      </c>
      <c r="C436" s="58" t="s">
        <v>2</v>
      </c>
      <c r="D436" s="106"/>
      <c r="E436" s="168" t="str">
        <f>CONCATENATE(C436,D436)</f>
        <v>X</v>
      </c>
      <c r="F436" s="58" t="s">
        <v>124</v>
      </c>
      <c r="G436" s="187">
        <v>23</v>
      </c>
      <c r="H436" s="58" t="str">
        <f>CONCATENATE(F436,"/",G436)</f>
        <v>XXX102/23</v>
      </c>
      <c r="I436" s="198" t="s">
        <v>5</v>
      </c>
      <c r="J436" s="106" t="s">
        <v>5</v>
      </c>
      <c r="K436" s="107">
        <v>0.73055555555555562</v>
      </c>
      <c r="L436" s="108">
        <v>0.73263888888888884</v>
      </c>
      <c r="M436" s="59" t="s">
        <v>29</v>
      </c>
      <c r="N436" s="108">
        <v>0.75763888888888886</v>
      </c>
      <c r="O436" s="59" t="s">
        <v>97</v>
      </c>
      <c r="P436" s="232"/>
      <c r="Q436" s="170">
        <f t="shared" si="319"/>
        <v>2.5000000000000022E-2</v>
      </c>
      <c r="R436" s="170">
        <f t="shared" si="320"/>
        <v>2.0833333333332149E-3</v>
      </c>
      <c r="S436" s="170">
        <f t="shared" si="321"/>
        <v>2.7083333333333237E-2</v>
      </c>
      <c r="T436" s="170">
        <f t="shared" si="323"/>
        <v>2.7777777777778789E-3</v>
      </c>
      <c r="U436" s="58">
        <v>20.2</v>
      </c>
      <c r="V436" s="58">
        <f>INDEX('Počty dní'!A:E,MATCH(E436,'Počty dní'!C:C,0),4)</f>
        <v>205</v>
      </c>
      <c r="W436" s="171">
        <f t="shared" si="322"/>
        <v>4141</v>
      </c>
      <c r="X436" s="21"/>
    </row>
    <row r="437" spans="1:48" ht="15.75" thickBot="1" x14ac:dyDescent="0.3">
      <c r="A437" s="172" t="str">
        <f ca="1">CONCATENATE(INDIRECT("R[-3]C[0]",FALSE),"celkem")</f>
        <v>129celkem</v>
      </c>
      <c r="B437" s="173"/>
      <c r="C437" s="173" t="str">
        <f ca="1">INDIRECT("R[-1]C[12]",FALSE)</f>
        <v>Hodov</v>
      </c>
      <c r="D437" s="174"/>
      <c r="E437" s="173"/>
      <c r="F437" s="175"/>
      <c r="G437" s="173"/>
      <c r="H437" s="176"/>
      <c r="I437" s="177"/>
      <c r="J437" s="178" t="str">
        <f ca="1">INDIRECT("R[-3]C[0]",FALSE)</f>
        <v>S</v>
      </c>
      <c r="K437" s="179"/>
      <c r="L437" s="180"/>
      <c r="M437" s="181"/>
      <c r="N437" s="180"/>
      <c r="O437" s="182"/>
      <c r="P437" s="173"/>
      <c r="Q437" s="183">
        <f>SUM(Q418:Q436)</f>
        <v>0.31041666666666656</v>
      </c>
      <c r="R437" s="183">
        <f>SUM(R418:R436)</f>
        <v>2.2222222222222227E-2</v>
      </c>
      <c r="S437" s="183">
        <f>SUM(S418:S436)</f>
        <v>0.33263888888888876</v>
      </c>
      <c r="T437" s="183">
        <f>SUM(T418:T436)</f>
        <v>0.23055555555555565</v>
      </c>
      <c r="U437" s="184">
        <f>SUM(U418:U436)</f>
        <v>238.49999999999997</v>
      </c>
      <c r="V437" s="185"/>
      <c r="W437" s="186">
        <f>SUM(W418:W436)</f>
        <v>48768.5</v>
      </c>
      <c r="X437" s="21"/>
    </row>
    <row r="438" spans="1:48" x14ac:dyDescent="0.25">
      <c r="E438" s="116"/>
      <c r="G438" s="67"/>
      <c r="K438" s="117"/>
      <c r="L438" s="118"/>
      <c r="M438" s="63"/>
      <c r="N438" s="118"/>
      <c r="O438" s="63"/>
      <c r="X438" s="21"/>
    </row>
    <row r="439" spans="1:48" ht="15.75" thickBot="1" x14ac:dyDescent="0.3">
      <c r="D439" s="129"/>
      <c r="E439" s="116"/>
      <c r="G439" s="67"/>
      <c r="K439" s="117"/>
      <c r="L439" s="118"/>
      <c r="M439" s="63"/>
      <c r="N439" s="118"/>
      <c r="O439" s="63"/>
      <c r="X439" s="21"/>
    </row>
    <row r="440" spans="1:48" x14ac:dyDescent="0.25">
      <c r="A440" s="138">
        <v>130</v>
      </c>
      <c r="B440" s="53">
        <v>1030</v>
      </c>
      <c r="C440" s="53" t="s">
        <v>2</v>
      </c>
      <c r="D440" s="96"/>
      <c r="E440" s="160" t="str">
        <f>CONCATENATE(C440,D440)</f>
        <v>X</v>
      </c>
      <c r="F440" s="53" t="s">
        <v>124</v>
      </c>
      <c r="G440" s="97">
        <v>1</v>
      </c>
      <c r="H440" s="53" t="str">
        <f>CONCATENATE(F440,"/",G440)</f>
        <v>XXX102/1</v>
      </c>
      <c r="I440" s="95" t="s">
        <v>5</v>
      </c>
      <c r="J440" s="96" t="s">
        <v>6</v>
      </c>
      <c r="K440" s="162">
        <v>0.19027777777777777</v>
      </c>
      <c r="L440" s="163">
        <v>0.19097222222222221</v>
      </c>
      <c r="M440" s="164" t="s">
        <v>98</v>
      </c>
      <c r="N440" s="163">
        <v>0.20277777777777781</v>
      </c>
      <c r="O440" s="164" t="s">
        <v>97</v>
      </c>
      <c r="P440" s="53" t="str">
        <f t="shared" ref="P440:P454" si="333">IF(M441=O440,"OK","POZOR")</f>
        <v>OK</v>
      </c>
      <c r="Q440" s="165">
        <f t="shared" ref="Q440:Q455" si="334">IF(ISNUMBER(G440),N440-L440,IF(F440="přejezd",N440-L440,0))</f>
        <v>1.1805555555555597E-2</v>
      </c>
      <c r="R440" s="165">
        <f t="shared" ref="R440:R455" si="335">IF(ISNUMBER(G440),L440-K440,0)</f>
        <v>6.9444444444444198E-4</v>
      </c>
      <c r="S440" s="165">
        <f t="shared" ref="S440:S455" si="336">Q440+R440</f>
        <v>1.2500000000000039E-2</v>
      </c>
      <c r="T440" s="165"/>
      <c r="U440" s="53">
        <v>9.8000000000000007</v>
      </c>
      <c r="V440" s="53">
        <f>INDEX('Počty dní'!A:E,MATCH(E440,'Počty dní'!C:C,0),4)</f>
        <v>205</v>
      </c>
      <c r="W440" s="98">
        <f t="shared" ref="W440:W455" si="337">V440*U440</f>
        <v>2009.0000000000002</v>
      </c>
      <c r="X440" s="21"/>
    </row>
    <row r="441" spans="1:48" x14ac:dyDescent="0.25">
      <c r="A441" s="140">
        <v>130</v>
      </c>
      <c r="B441" s="56">
        <v>1030</v>
      </c>
      <c r="C441" s="56" t="s">
        <v>2</v>
      </c>
      <c r="D441" s="102"/>
      <c r="E441" s="101" t="str">
        <f t="shared" ref="E441" si="338">CONCATENATE(C441,D441)</f>
        <v>X</v>
      </c>
      <c r="F441" s="56" t="s">
        <v>124</v>
      </c>
      <c r="G441" s="73">
        <v>6</v>
      </c>
      <c r="H441" s="56" t="str">
        <f>CONCATENATE(F441,"/",G441)</f>
        <v>XXX102/6</v>
      </c>
      <c r="I441" s="99" t="s">
        <v>5</v>
      </c>
      <c r="J441" s="100" t="s">
        <v>6</v>
      </c>
      <c r="K441" s="123">
        <v>0.24027777777777778</v>
      </c>
      <c r="L441" s="124">
        <v>0.24166666666666667</v>
      </c>
      <c r="M441" s="57" t="s">
        <v>97</v>
      </c>
      <c r="N441" s="124">
        <v>0.2673611111111111</v>
      </c>
      <c r="O441" s="57" t="s">
        <v>29</v>
      </c>
      <c r="P441" s="56" t="str">
        <f t="shared" si="333"/>
        <v>OK</v>
      </c>
      <c r="Q441" s="105">
        <f t="shared" si="334"/>
        <v>2.5694444444444436E-2</v>
      </c>
      <c r="R441" s="105">
        <f t="shared" si="335"/>
        <v>1.388888888888884E-3</v>
      </c>
      <c r="S441" s="105">
        <f t="shared" si="336"/>
        <v>2.708333333333332E-2</v>
      </c>
      <c r="T441" s="105">
        <f t="shared" ref="T441:T455" si="339">K441-N440</f>
        <v>3.7499999999999978E-2</v>
      </c>
      <c r="U441" s="56">
        <v>20.2</v>
      </c>
      <c r="V441" s="56">
        <f>INDEX('Počty dní'!A:E,MATCH(E441,'Počty dní'!C:C,0),4)</f>
        <v>205</v>
      </c>
      <c r="W441" s="166">
        <f t="shared" si="337"/>
        <v>4141</v>
      </c>
      <c r="X441" s="21"/>
    </row>
    <row r="442" spans="1:48" x14ac:dyDescent="0.25">
      <c r="A442" s="140">
        <v>130</v>
      </c>
      <c r="B442" s="56">
        <v>1030</v>
      </c>
      <c r="C442" s="56" t="s">
        <v>2</v>
      </c>
      <c r="D442" s="102">
        <v>25</v>
      </c>
      <c r="E442" s="101" t="str">
        <f t="shared" ref="E442:E444" si="340">CONCATENATE(C442,D442)</f>
        <v>X25</v>
      </c>
      <c r="F442" s="56" t="s">
        <v>137</v>
      </c>
      <c r="G442" s="64">
        <v>5</v>
      </c>
      <c r="H442" s="56" t="str">
        <f t="shared" ref="H442:H444" si="341">CONCATENATE(F442,"/",G442)</f>
        <v>XXX460/5</v>
      </c>
      <c r="I442" s="99" t="s">
        <v>6</v>
      </c>
      <c r="J442" s="100" t="s">
        <v>6</v>
      </c>
      <c r="K442" s="103">
        <v>0.2673611111111111</v>
      </c>
      <c r="L442" s="104">
        <v>0.27083333333333331</v>
      </c>
      <c r="M442" s="57" t="s">
        <v>29</v>
      </c>
      <c r="N442" s="104">
        <v>0.29305555555555557</v>
      </c>
      <c r="O442" s="76" t="s">
        <v>41</v>
      </c>
      <c r="P442" s="56" t="str">
        <f t="shared" si="333"/>
        <v>OK</v>
      </c>
      <c r="Q442" s="105">
        <f t="shared" si="334"/>
        <v>2.2222222222222254E-2</v>
      </c>
      <c r="R442" s="105">
        <f t="shared" si="335"/>
        <v>3.4722222222222099E-3</v>
      </c>
      <c r="S442" s="105">
        <f t="shared" si="336"/>
        <v>2.5694444444444464E-2</v>
      </c>
      <c r="T442" s="105">
        <f t="shared" si="339"/>
        <v>0</v>
      </c>
      <c r="U442" s="56">
        <v>23.7</v>
      </c>
      <c r="V442" s="56">
        <f>INDEX('Počty dní'!A:E,MATCH(E442,'Počty dní'!C:C,0),4)</f>
        <v>205</v>
      </c>
      <c r="W442" s="166">
        <f t="shared" si="337"/>
        <v>4858.5</v>
      </c>
      <c r="X442" s="21"/>
    </row>
    <row r="443" spans="1:48" x14ac:dyDescent="0.25">
      <c r="A443" s="140">
        <v>130</v>
      </c>
      <c r="B443" s="56">
        <v>1030</v>
      </c>
      <c r="C443" s="56" t="s">
        <v>2</v>
      </c>
      <c r="D443" s="102">
        <v>10</v>
      </c>
      <c r="E443" s="101" t="str">
        <f t="shared" si="340"/>
        <v>X10</v>
      </c>
      <c r="F443" s="56" t="s">
        <v>137</v>
      </c>
      <c r="G443" s="64">
        <v>8</v>
      </c>
      <c r="H443" s="56" t="str">
        <f t="shared" si="341"/>
        <v>XXX460/8</v>
      </c>
      <c r="I443" s="99" t="s">
        <v>5</v>
      </c>
      <c r="J443" s="100" t="s">
        <v>6</v>
      </c>
      <c r="K443" s="103">
        <v>0.29305555555555557</v>
      </c>
      <c r="L443" s="104">
        <v>0.29375000000000001</v>
      </c>
      <c r="M443" s="76" t="s">
        <v>41</v>
      </c>
      <c r="N443" s="104">
        <v>0.30069444444444443</v>
      </c>
      <c r="O443" s="76" t="s">
        <v>93</v>
      </c>
      <c r="P443" s="56" t="str">
        <f t="shared" si="333"/>
        <v>OK</v>
      </c>
      <c r="Q443" s="105">
        <f t="shared" si="334"/>
        <v>6.9444444444444198E-3</v>
      </c>
      <c r="R443" s="105">
        <f t="shared" si="335"/>
        <v>6.9444444444444198E-4</v>
      </c>
      <c r="S443" s="105">
        <f t="shared" si="336"/>
        <v>7.6388888888888618E-3</v>
      </c>
      <c r="T443" s="105">
        <f t="shared" si="339"/>
        <v>0</v>
      </c>
      <c r="U443" s="56">
        <v>9.6</v>
      </c>
      <c r="V443" s="56">
        <f>INDEX('Počty dní'!A:E,MATCH(E443,'Počty dní'!C:C,0),4)</f>
        <v>195</v>
      </c>
      <c r="W443" s="166">
        <f t="shared" si="337"/>
        <v>1872</v>
      </c>
      <c r="X443" s="21"/>
    </row>
    <row r="444" spans="1:48" x14ac:dyDescent="0.25">
      <c r="A444" s="140">
        <v>130</v>
      </c>
      <c r="B444" s="56">
        <v>1030</v>
      </c>
      <c r="C444" s="56" t="s">
        <v>2</v>
      </c>
      <c r="D444" s="102">
        <v>10</v>
      </c>
      <c r="E444" s="101" t="str">
        <f t="shared" si="340"/>
        <v>X10</v>
      </c>
      <c r="F444" s="56" t="s">
        <v>137</v>
      </c>
      <c r="G444" s="64">
        <v>11</v>
      </c>
      <c r="H444" s="56" t="str">
        <f t="shared" si="341"/>
        <v>XXX460/11</v>
      </c>
      <c r="I444" s="99" t="s">
        <v>6</v>
      </c>
      <c r="J444" s="100" t="s">
        <v>6</v>
      </c>
      <c r="K444" s="103">
        <v>0.30069444444444443</v>
      </c>
      <c r="L444" s="104">
        <v>0.30416666666666664</v>
      </c>
      <c r="M444" s="76" t="s">
        <v>93</v>
      </c>
      <c r="N444" s="104">
        <v>0.31527777777777777</v>
      </c>
      <c r="O444" s="76" t="s">
        <v>41</v>
      </c>
      <c r="P444" s="56" t="str">
        <f t="shared" si="333"/>
        <v>OK</v>
      </c>
      <c r="Q444" s="105">
        <f t="shared" si="334"/>
        <v>1.1111111111111127E-2</v>
      </c>
      <c r="R444" s="105">
        <f t="shared" si="335"/>
        <v>3.4722222222222099E-3</v>
      </c>
      <c r="S444" s="105">
        <f t="shared" si="336"/>
        <v>1.4583333333333337E-2</v>
      </c>
      <c r="T444" s="105">
        <f t="shared" si="339"/>
        <v>0</v>
      </c>
      <c r="U444" s="56">
        <v>9.5</v>
      </c>
      <c r="V444" s="56">
        <f>INDEX('Počty dní'!A:E,MATCH(E444,'Počty dní'!C:C,0),4)</f>
        <v>195</v>
      </c>
      <c r="W444" s="166">
        <f t="shared" si="337"/>
        <v>1852.5</v>
      </c>
      <c r="X444" s="21"/>
    </row>
    <row r="445" spans="1:48" x14ac:dyDescent="0.25">
      <c r="A445" s="140">
        <v>130</v>
      </c>
      <c r="B445" s="56">
        <v>1030</v>
      </c>
      <c r="C445" s="56" t="s">
        <v>2</v>
      </c>
      <c r="D445" s="102"/>
      <c r="E445" s="101" t="str">
        <f>CONCATENATE(C445,D445)</f>
        <v>X</v>
      </c>
      <c r="F445" s="56" t="s">
        <v>137</v>
      </c>
      <c r="G445" s="71">
        <v>14</v>
      </c>
      <c r="H445" s="56" t="str">
        <f>CONCATENATE(F445,"/",G445)</f>
        <v>XXX460/14</v>
      </c>
      <c r="I445" s="99" t="s">
        <v>5</v>
      </c>
      <c r="J445" s="100" t="s">
        <v>6</v>
      </c>
      <c r="K445" s="103">
        <v>0.3979166666666667</v>
      </c>
      <c r="L445" s="104">
        <v>0.40138888888888885</v>
      </c>
      <c r="M445" s="76" t="s">
        <v>41</v>
      </c>
      <c r="N445" s="104">
        <v>0.43402777777777773</v>
      </c>
      <c r="O445" s="77" t="s">
        <v>42</v>
      </c>
      <c r="P445" s="56" t="str">
        <f t="shared" si="333"/>
        <v>OK</v>
      </c>
      <c r="Q445" s="105">
        <f t="shared" si="334"/>
        <v>3.2638888888888884E-2</v>
      </c>
      <c r="R445" s="105">
        <f t="shared" si="335"/>
        <v>3.4722222222221544E-3</v>
      </c>
      <c r="S445" s="105">
        <f t="shared" si="336"/>
        <v>3.6111111111111038E-2</v>
      </c>
      <c r="T445" s="105">
        <f t="shared" si="339"/>
        <v>8.2638888888888928E-2</v>
      </c>
      <c r="U445" s="56">
        <v>25.7</v>
      </c>
      <c r="V445" s="56">
        <f>INDEX('Počty dní'!A:E,MATCH(E445,'Počty dní'!C:C,0),4)</f>
        <v>205</v>
      </c>
      <c r="W445" s="166">
        <f t="shared" si="337"/>
        <v>5268.5</v>
      </c>
      <c r="X445" s="21"/>
    </row>
    <row r="446" spans="1:48" x14ac:dyDescent="0.25">
      <c r="A446" s="140">
        <v>130</v>
      </c>
      <c r="B446" s="56">
        <v>1030</v>
      </c>
      <c r="C446" s="56" t="s">
        <v>2</v>
      </c>
      <c r="D446" s="102"/>
      <c r="E446" s="56" t="str">
        <f t="shared" ref="E446" si="342">CONCATENATE(C446,D446)</f>
        <v>X</v>
      </c>
      <c r="F446" s="56" t="s">
        <v>82</v>
      </c>
      <c r="G446" s="56"/>
      <c r="H446" s="56" t="str">
        <f t="shared" ref="H446" si="343">CONCATENATE(F446,"/",G446)</f>
        <v>přejezd/</v>
      </c>
      <c r="I446" s="99"/>
      <c r="J446" s="100" t="s">
        <v>6</v>
      </c>
      <c r="K446" s="103">
        <v>0.51736111111111105</v>
      </c>
      <c r="L446" s="104">
        <v>0.51736111111111105</v>
      </c>
      <c r="M446" s="68" t="str">
        <f>O445</f>
        <v>Velké Meziříčí,,žel.st.</v>
      </c>
      <c r="N446" s="104">
        <v>0.52083333333333337</v>
      </c>
      <c r="O446" s="57" t="s">
        <v>94</v>
      </c>
      <c r="P446" s="56" t="str">
        <f t="shared" si="333"/>
        <v>OK</v>
      </c>
      <c r="Q446" s="105">
        <f t="shared" si="334"/>
        <v>3.4722222222223209E-3</v>
      </c>
      <c r="R446" s="105">
        <f t="shared" si="335"/>
        <v>0</v>
      </c>
      <c r="S446" s="105">
        <f t="shared" si="336"/>
        <v>3.4722222222223209E-3</v>
      </c>
      <c r="T446" s="105">
        <f t="shared" si="339"/>
        <v>8.3333333333333315E-2</v>
      </c>
      <c r="U446" s="56">
        <v>0</v>
      </c>
      <c r="V446" s="56">
        <f>INDEX('Počty dní'!A:E,MATCH(E446,'Počty dní'!C:C,0),4)</f>
        <v>205</v>
      </c>
      <c r="W446" s="166">
        <f t="shared" si="337"/>
        <v>0</v>
      </c>
      <c r="X446" s="21"/>
      <c r="AL446" s="27"/>
      <c r="AM446" s="27"/>
      <c r="AP446" s="16"/>
      <c r="AQ446" s="16"/>
      <c r="AR446" s="16"/>
      <c r="AS446" s="16"/>
      <c r="AT446" s="16"/>
      <c r="AU446" s="28"/>
      <c r="AV446" s="28"/>
    </row>
    <row r="447" spans="1:48" x14ac:dyDescent="0.25">
      <c r="A447" s="140">
        <v>130</v>
      </c>
      <c r="B447" s="56">
        <v>1030</v>
      </c>
      <c r="C447" s="56" t="s">
        <v>2</v>
      </c>
      <c r="D447" s="102"/>
      <c r="E447" s="101" t="str">
        <f t="shared" ref="E447:E454" si="344">CONCATENATE(C447,D447)</f>
        <v>X</v>
      </c>
      <c r="F447" s="56" t="s">
        <v>147</v>
      </c>
      <c r="G447" s="71">
        <v>7</v>
      </c>
      <c r="H447" s="56" t="str">
        <f t="shared" ref="H447:H454" si="345">CONCATENATE(F447,"/",G447)</f>
        <v>XXX106/7</v>
      </c>
      <c r="I447" s="99" t="s">
        <v>5</v>
      </c>
      <c r="J447" s="100" t="s">
        <v>6</v>
      </c>
      <c r="K447" s="103">
        <v>0.52083333333333337</v>
      </c>
      <c r="L447" s="104">
        <v>0.52222222222222225</v>
      </c>
      <c r="M447" s="57" t="s">
        <v>94</v>
      </c>
      <c r="N447" s="104">
        <v>0.54027777777777775</v>
      </c>
      <c r="O447" s="57" t="s">
        <v>95</v>
      </c>
      <c r="P447" s="56" t="str">
        <f t="shared" si="333"/>
        <v>OK</v>
      </c>
      <c r="Q447" s="105">
        <f t="shared" si="334"/>
        <v>1.8055555555555491E-2</v>
      </c>
      <c r="R447" s="105">
        <f t="shared" si="335"/>
        <v>1.388888888888884E-3</v>
      </c>
      <c r="S447" s="105">
        <f t="shared" si="336"/>
        <v>1.9444444444444375E-2</v>
      </c>
      <c r="T447" s="105">
        <f t="shared" si="339"/>
        <v>0</v>
      </c>
      <c r="U447" s="56">
        <v>12.8</v>
      </c>
      <c r="V447" s="56">
        <f>INDEX('Počty dní'!A:E,MATCH(E447,'Počty dní'!C:C,0),4)</f>
        <v>205</v>
      </c>
      <c r="W447" s="166">
        <f t="shared" si="337"/>
        <v>2624</v>
      </c>
      <c r="X447" s="21"/>
    </row>
    <row r="448" spans="1:48" x14ac:dyDescent="0.25">
      <c r="A448" s="140">
        <v>130</v>
      </c>
      <c r="B448" s="56">
        <v>1030</v>
      </c>
      <c r="C448" s="56" t="s">
        <v>2</v>
      </c>
      <c r="D448" s="102"/>
      <c r="E448" s="101" t="str">
        <f t="shared" si="344"/>
        <v>X</v>
      </c>
      <c r="F448" s="56" t="s">
        <v>147</v>
      </c>
      <c r="G448" s="71">
        <v>10</v>
      </c>
      <c r="H448" s="56" t="str">
        <f t="shared" si="345"/>
        <v>XXX106/10</v>
      </c>
      <c r="I448" s="99" t="s">
        <v>5</v>
      </c>
      <c r="J448" s="100" t="s">
        <v>6</v>
      </c>
      <c r="K448" s="103">
        <v>0.54027777777777775</v>
      </c>
      <c r="L448" s="104">
        <v>0.54166666666666663</v>
      </c>
      <c r="M448" s="57" t="s">
        <v>95</v>
      </c>
      <c r="N448" s="104">
        <v>0.56041666666666667</v>
      </c>
      <c r="O448" s="57" t="s">
        <v>94</v>
      </c>
      <c r="P448" s="56" t="str">
        <f t="shared" si="333"/>
        <v>OK</v>
      </c>
      <c r="Q448" s="105">
        <f t="shared" si="334"/>
        <v>1.8750000000000044E-2</v>
      </c>
      <c r="R448" s="105">
        <f t="shared" si="335"/>
        <v>1.388888888888884E-3</v>
      </c>
      <c r="S448" s="105">
        <f t="shared" si="336"/>
        <v>2.0138888888888928E-2</v>
      </c>
      <c r="T448" s="105">
        <f t="shared" si="339"/>
        <v>0</v>
      </c>
      <c r="U448" s="56">
        <v>14.2</v>
      </c>
      <c r="V448" s="56">
        <f>INDEX('Počty dní'!A:E,MATCH(E448,'Počty dní'!C:C,0),4)</f>
        <v>205</v>
      </c>
      <c r="W448" s="166">
        <f t="shared" si="337"/>
        <v>2911</v>
      </c>
      <c r="X448" s="21"/>
    </row>
    <row r="449" spans="1:48" x14ac:dyDescent="0.25">
      <c r="A449" s="140">
        <v>130</v>
      </c>
      <c r="B449" s="56">
        <v>1030</v>
      </c>
      <c r="C449" s="56" t="s">
        <v>2</v>
      </c>
      <c r="D449" s="102">
        <v>10</v>
      </c>
      <c r="E449" s="101" t="str">
        <f t="shared" si="344"/>
        <v>X10</v>
      </c>
      <c r="F449" s="56" t="s">
        <v>147</v>
      </c>
      <c r="G449" s="71">
        <v>9</v>
      </c>
      <c r="H449" s="56" t="str">
        <f t="shared" si="345"/>
        <v>XXX106/9</v>
      </c>
      <c r="I449" s="99" t="s">
        <v>5</v>
      </c>
      <c r="J449" s="100" t="s">
        <v>6</v>
      </c>
      <c r="K449" s="103">
        <v>0.5625</v>
      </c>
      <c r="L449" s="104">
        <v>0.56388888888888888</v>
      </c>
      <c r="M449" s="57" t="s">
        <v>94</v>
      </c>
      <c r="N449" s="104">
        <v>0.58194444444444449</v>
      </c>
      <c r="O449" s="57" t="s">
        <v>95</v>
      </c>
      <c r="P449" s="56" t="str">
        <f t="shared" si="333"/>
        <v>OK</v>
      </c>
      <c r="Q449" s="105">
        <f t="shared" si="334"/>
        <v>1.8055555555555602E-2</v>
      </c>
      <c r="R449" s="105">
        <f t="shared" si="335"/>
        <v>1.388888888888884E-3</v>
      </c>
      <c r="S449" s="105">
        <f t="shared" si="336"/>
        <v>1.9444444444444486E-2</v>
      </c>
      <c r="T449" s="105">
        <f t="shared" si="339"/>
        <v>2.0833333333333259E-3</v>
      </c>
      <c r="U449" s="56">
        <v>12.8</v>
      </c>
      <c r="V449" s="56">
        <f>INDEX('Počty dní'!A:E,MATCH(E449,'Počty dní'!C:C,0),4)</f>
        <v>195</v>
      </c>
      <c r="W449" s="166">
        <f t="shared" si="337"/>
        <v>2496</v>
      </c>
      <c r="X449" s="21"/>
    </row>
    <row r="450" spans="1:48" x14ac:dyDescent="0.25">
      <c r="A450" s="140">
        <v>130</v>
      </c>
      <c r="B450" s="56">
        <v>1030</v>
      </c>
      <c r="C450" s="56" t="s">
        <v>2</v>
      </c>
      <c r="D450" s="102">
        <v>10</v>
      </c>
      <c r="E450" s="101" t="str">
        <f t="shared" si="344"/>
        <v>X10</v>
      </c>
      <c r="F450" s="56" t="s">
        <v>147</v>
      </c>
      <c r="G450" s="71">
        <v>12</v>
      </c>
      <c r="H450" s="56" t="str">
        <f t="shared" si="345"/>
        <v>XXX106/12</v>
      </c>
      <c r="I450" s="99" t="s">
        <v>5</v>
      </c>
      <c r="J450" s="100" t="s">
        <v>6</v>
      </c>
      <c r="K450" s="103">
        <v>0.58194444444444449</v>
      </c>
      <c r="L450" s="104">
        <v>0.58333333333333337</v>
      </c>
      <c r="M450" s="57" t="s">
        <v>95</v>
      </c>
      <c r="N450" s="104">
        <v>0.6020833333333333</v>
      </c>
      <c r="O450" s="57" t="s">
        <v>94</v>
      </c>
      <c r="P450" s="56" t="str">
        <f t="shared" si="333"/>
        <v>OK</v>
      </c>
      <c r="Q450" s="105">
        <f t="shared" si="334"/>
        <v>1.8749999999999933E-2</v>
      </c>
      <c r="R450" s="105">
        <f t="shared" si="335"/>
        <v>1.388888888888884E-3</v>
      </c>
      <c r="S450" s="105">
        <f t="shared" si="336"/>
        <v>2.0138888888888817E-2</v>
      </c>
      <c r="T450" s="105">
        <f t="shared" si="339"/>
        <v>0</v>
      </c>
      <c r="U450" s="56">
        <v>14.2</v>
      </c>
      <c r="V450" s="56">
        <f>INDEX('Počty dní'!A:E,MATCH(E450,'Počty dní'!C:C,0),4)</f>
        <v>195</v>
      </c>
      <c r="W450" s="166">
        <f t="shared" si="337"/>
        <v>2769</v>
      </c>
      <c r="X450" s="21"/>
    </row>
    <row r="451" spans="1:48" x14ac:dyDescent="0.25">
      <c r="A451" s="140">
        <v>130</v>
      </c>
      <c r="B451" s="56">
        <v>1030</v>
      </c>
      <c r="C451" s="56" t="s">
        <v>2</v>
      </c>
      <c r="D451" s="102"/>
      <c r="E451" s="101" t="str">
        <f t="shared" si="344"/>
        <v>X</v>
      </c>
      <c r="F451" s="56" t="s">
        <v>147</v>
      </c>
      <c r="G451" s="71">
        <v>11</v>
      </c>
      <c r="H451" s="56" t="str">
        <f t="shared" si="345"/>
        <v>XXX106/11</v>
      </c>
      <c r="I451" s="99" t="s">
        <v>5</v>
      </c>
      <c r="J451" s="100" t="s">
        <v>6</v>
      </c>
      <c r="K451" s="103">
        <v>0.60416666666666663</v>
      </c>
      <c r="L451" s="104">
        <v>0.60555555555555551</v>
      </c>
      <c r="M451" s="57" t="s">
        <v>94</v>
      </c>
      <c r="N451" s="104">
        <v>0.62361111111111112</v>
      </c>
      <c r="O451" s="57" t="s">
        <v>95</v>
      </c>
      <c r="P451" s="56" t="str">
        <f t="shared" si="333"/>
        <v>OK</v>
      </c>
      <c r="Q451" s="105">
        <f t="shared" si="334"/>
        <v>1.8055555555555602E-2</v>
      </c>
      <c r="R451" s="105">
        <f t="shared" si="335"/>
        <v>1.388888888888884E-3</v>
      </c>
      <c r="S451" s="105">
        <f t="shared" si="336"/>
        <v>1.9444444444444486E-2</v>
      </c>
      <c r="T451" s="105">
        <f t="shared" si="339"/>
        <v>2.0833333333333259E-3</v>
      </c>
      <c r="U451" s="56">
        <v>12.8</v>
      </c>
      <c r="V451" s="56">
        <f>INDEX('Počty dní'!A:E,MATCH(E451,'Počty dní'!C:C,0),4)</f>
        <v>205</v>
      </c>
      <c r="W451" s="166">
        <f t="shared" si="337"/>
        <v>2624</v>
      </c>
      <c r="X451" s="21"/>
    </row>
    <row r="452" spans="1:48" x14ac:dyDescent="0.25">
      <c r="A452" s="140">
        <v>130</v>
      </c>
      <c r="B452" s="56">
        <v>1030</v>
      </c>
      <c r="C452" s="56" t="s">
        <v>2</v>
      </c>
      <c r="D452" s="102"/>
      <c r="E452" s="101" t="str">
        <f t="shared" si="344"/>
        <v>X</v>
      </c>
      <c r="F452" s="56" t="s">
        <v>147</v>
      </c>
      <c r="G452" s="71">
        <v>14</v>
      </c>
      <c r="H452" s="56" t="str">
        <f t="shared" si="345"/>
        <v>XXX106/14</v>
      </c>
      <c r="I452" s="99" t="s">
        <v>5</v>
      </c>
      <c r="J452" s="100" t="s">
        <v>6</v>
      </c>
      <c r="K452" s="103">
        <v>0.62361111111111112</v>
      </c>
      <c r="L452" s="104">
        <v>0.625</v>
      </c>
      <c r="M452" s="57" t="s">
        <v>95</v>
      </c>
      <c r="N452" s="104">
        <v>0.64236111111111105</v>
      </c>
      <c r="O452" s="57" t="s">
        <v>102</v>
      </c>
      <c r="P452" s="56" t="str">
        <f t="shared" si="333"/>
        <v>OK</v>
      </c>
      <c r="Q452" s="105">
        <f t="shared" si="334"/>
        <v>1.7361111111111049E-2</v>
      </c>
      <c r="R452" s="105">
        <f t="shared" si="335"/>
        <v>1.388888888888884E-3</v>
      </c>
      <c r="S452" s="105">
        <f t="shared" si="336"/>
        <v>1.8749999999999933E-2</v>
      </c>
      <c r="T452" s="105">
        <f t="shared" si="339"/>
        <v>0</v>
      </c>
      <c r="U452" s="56">
        <v>12.9</v>
      </c>
      <c r="V452" s="56">
        <f>INDEX('Počty dní'!A:E,MATCH(E452,'Počty dní'!C:C,0),4)</f>
        <v>205</v>
      </c>
      <c r="W452" s="166">
        <f t="shared" si="337"/>
        <v>2644.5</v>
      </c>
      <c r="X452" s="21"/>
    </row>
    <row r="453" spans="1:48" x14ac:dyDescent="0.25">
      <c r="A453" s="140">
        <v>130</v>
      </c>
      <c r="B453" s="56">
        <v>1030</v>
      </c>
      <c r="C453" s="56" t="s">
        <v>2</v>
      </c>
      <c r="D453" s="102"/>
      <c r="E453" s="56" t="str">
        <f t="shared" si="344"/>
        <v>X</v>
      </c>
      <c r="F453" s="56" t="s">
        <v>82</v>
      </c>
      <c r="G453" s="56"/>
      <c r="H453" s="56" t="str">
        <f t="shared" si="345"/>
        <v>přejezd/</v>
      </c>
      <c r="I453" s="99"/>
      <c r="J453" s="100" t="s">
        <v>6</v>
      </c>
      <c r="K453" s="103">
        <v>0.64236111111111105</v>
      </c>
      <c r="L453" s="104">
        <v>0.64236111111111105</v>
      </c>
      <c r="M453" s="68" t="str">
        <f>O452</f>
        <v>Velké Meziříčí,,Zámecké schody</v>
      </c>
      <c r="N453" s="104">
        <v>0.64444444444444449</v>
      </c>
      <c r="O453" s="57" t="s">
        <v>29</v>
      </c>
      <c r="P453" s="56" t="str">
        <f t="shared" si="333"/>
        <v>OK</v>
      </c>
      <c r="Q453" s="105">
        <f t="shared" si="334"/>
        <v>2.083333333333437E-3</v>
      </c>
      <c r="R453" s="105">
        <f t="shared" si="335"/>
        <v>0</v>
      </c>
      <c r="S453" s="105">
        <f t="shared" si="336"/>
        <v>2.083333333333437E-3</v>
      </c>
      <c r="T453" s="105">
        <f t="shared" si="339"/>
        <v>0</v>
      </c>
      <c r="U453" s="56">
        <v>0</v>
      </c>
      <c r="V453" s="56">
        <f>INDEX('Počty dní'!A:E,MATCH(E453,'Počty dní'!C:C,0),4)</f>
        <v>205</v>
      </c>
      <c r="W453" s="166">
        <f t="shared" si="337"/>
        <v>0</v>
      </c>
      <c r="X453" s="21"/>
      <c r="AL453" s="27"/>
      <c r="AM453" s="27"/>
      <c r="AP453" s="16"/>
      <c r="AQ453" s="16"/>
      <c r="AR453" s="16"/>
      <c r="AS453" s="16"/>
      <c r="AT453" s="16"/>
      <c r="AU453" s="28"/>
      <c r="AV453" s="28"/>
    </row>
    <row r="454" spans="1:48" x14ac:dyDescent="0.25">
      <c r="A454" s="140">
        <v>130</v>
      </c>
      <c r="B454" s="56">
        <v>1030</v>
      </c>
      <c r="C454" s="56" t="s">
        <v>2</v>
      </c>
      <c r="D454" s="102"/>
      <c r="E454" s="101" t="str">
        <f t="shared" si="344"/>
        <v>X</v>
      </c>
      <c r="F454" s="56" t="s">
        <v>124</v>
      </c>
      <c r="G454" s="64">
        <v>19</v>
      </c>
      <c r="H454" s="56" t="str">
        <f t="shared" si="345"/>
        <v>XXX102/19</v>
      </c>
      <c r="I454" s="99" t="s">
        <v>5</v>
      </c>
      <c r="J454" s="100" t="s">
        <v>6</v>
      </c>
      <c r="K454" s="103">
        <v>0.64722222222222225</v>
      </c>
      <c r="L454" s="104">
        <v>0.64930555555555558</v>
      </c>
      <c r="M454" s="57" t="s">
        <v>29</v>
      </c>
      <c r="N454" s="104">
        <v>0.6743055555555556</v>
      </c>
      <c r="O454" s="57" t="s">
        <v>97</v>
      </c>
      <c r="P454" s="56" t="str">
        <f t="shared" si="333"/>
        <v>OK</v>
      </c>
      <c r="Q454" s="105">
        <f t="shared" si="334"/>
        <v>2.5000000000000022E-2</v>
      </c>
      <c r="R454" s="105">
        <f t="shared" si="335"/>
        <v>2.0833333333333259E-3</v>
      </c>
      <c r="S454" s="105">
        <f t="shared" si="336"/>
        <v>2.7083333333333348E-2</v>
      </c>
      <c r="T454" s="105">
        <f t="shared" si="339"/>
        <v>2.7777777777777679E-3</v>
      </c>
      <c r="U454" s="56">
        <v>20.2</v>
      </c>
      <c r="V454" s="56">
        <f>INDEX('Počty dní'!A:E,MATCH(E454,'Počty dní'!C:C,0),4)</f>
        <v>205</v>
      </c>
      <c r="W454" s="166">
        <f t="shared" si="337"/>
        <v>4141</v>
      </c>
      <c r="X454" s="21"/>
    </row>
    <row r="455" spans="1:48" ht="15.75" thickBot="1" x14ac:dyDescent="0.3">
      <c r="A455" s="141">
        <v>130</v>
      </c>
      <c r="B455" s="58">
        <v>1030</v>
      </c>
      <c r="C455" s="58" t="s">
        <v>2</v>
      </c>
      <c r="D455" s="106"/>
      <c r="E455" s="168" t="str">
        <f t="shared" ref="E455" si="346">CONCATENATE(C455,D455)</f>
        <v>X</v>
      </c>
      <c r="F455" s="58" t="s">
        <v>124</v>
      </c>
      <c r="G455" s="200">
        <v>24</v>
      </c>
      <c r="H455" s="58" t="str">
        <f t="shared" ref="H455" si="347">CONCATENATE(F455,"/",G455)</f>
        <v>XXX102/24</v>
      </c>
      <c r="I455" s="198" t="s">
        <v>5</v>
      </c>
      <c r="J455" s="194" t="s">
        <v>6</v>
      </c>
      <c r="K455" s="201">
        <v>0.69861111111111107</v>
      </c>
      <c r="L455" s="202">
        <v>0.70000000000000007</v>
      </c>
      <c r="M455" s="59" t="s">
        <v>97</v>
      </c>
      <c r="N455" s="202">
        <v>0.71875</v>
      </c>
      <c r="O455" s="59" t="s">
        <v>98</v>
      </c>
      <c r="P455" s="232"/>
      <c r="Q455" s="170">
        <f t="shared" si="334"/>
        <v>1.8749999999999933E-2</v>
      </c>
      <c r="R455" s="170">
        <f t="shared" si="335"/>
        <v>1.388888888888995E-3</v>
      </c>
      <c r="S455" s="170">
        <f t="shared" si="336"/>
        <v>2.0138888888888928E-2</v>
      </c>
      <c r="T455" s="170">
        <f t="shared" si="339"/>
        <v>2.4305555555555469E-2</v>
      </c>
      <c r="U455" s="58">
        <v>0</v>
      </c>
      <c r="V455" s="58">
        <f>INDEX('Počty dní'!A:E,MATCH(E455,'Počty dní'!C:C,0),4)</f>
        <v>205</v>
      </c>
      <c r="W455" s="171">
        <f t="shared" si="337"/>
        <v>0</v>
      </c>
      <c r="X455" s="21"/>
    </row>
    <row r="456" spans="1:48" ht="15.75" thickBot="1" x14ac:dyDescent="0.3">
      <c r="A456" s="172" t="str">
        <f ca="1">CONCATENATE(INDIRECT("R[-3]C[0]",FALSE),"celkem")</f>
        <v>130celkem</v>
      </c>
      <c r="B456" s="173"/>
      <c r="C456" s="173" t="str">
        <f ca="1">INDIRECT("R[-1]C[12]",FALSE)</f>
        <v>Rohy</v>
      </c>
      <c r="D456" s="174"/>
      <c r="E456" s="173"/>
      <c r="F456" s="175"/>
      <c r="G456" s="173"/>
      <c r="H456" s="176"/>
      <c r="I456" s="177"/>
      <c r="J456" s="178" t="str">
        <f ca="1">INDIRECT("R[-3]C[0]",FALSE)</f>
        <v>V</v>
      </c>
      <c r="K456" s="179"/>
      <c r="L456" s="180"/>
      <c r="M456" s="181"/>
      <c r="N456" s="180"/>
      <c r="O456" s="182"/>
      <c r="P456" s="173"/>
      <c r="Q456" s="183">
        <f>SUM(Q440:Q455)</f>
        <v>0.26875000000000016</v>
      </c>
      <c r="R456" s="183">
        <f>SUM(R440:R455)</f>
        <v>2.4999999999999967E-2</v>
      </c>
      <c r="S456" s="183">
        <f>SUM(S440:S455)</f>
        <v>0.29375000000000012</v>
      </c>
      <c r="T456" s="183">
        <f>SUM(T440:T455)</f>
        <v>0.23472222222222211</v>
      </c>
      <c r="U456" s="184">
        <f>SUM(U440:U455)</f>
        <v>198.4</v>
      </c>
      <c r="V456" s="185"/>
      <c r="W456" s="186">
        <f>SUM(W440:W455)</f>
        <v>40211</v>
      </c>
      <c r="X456" s="21"/>
    </row>
    <row r="457" spans="1:48" x14ac:dyDescent="0.25">
      <c r="A457" s="109"/>
      <c r="F457" s="75"/>
      <c r="H457" s="110"/>
      <c r="I457" s="111"/>
      <c r="J457" s="112"/>
      <c r="K457" s="113"/>
      <c r="L457" s="121"/>
      <c r="M457" s="83"/>
      <c r="N457" s="121"/>
      <c r="O457" s="61"/>
      <c r="Q457" s="114"/>
      <c r="R457" s="114"/>
      <c r="S457" s="114"/>
      <c r="T457" s="114"/>
      <c r="U457" s="115"/>
      <c r="W457" s="115"/>
      <c r="X457" s="21"/>
    </row>
    <row r="458" spans="1:48" ht="15.75" thickBot="1" x14ac:dyDescent="0.3"/>
    <row r="459" spans="1:48" x14ac:dyDescent="0.25">
      <c r="A459" s="138">
        <v>131</v>
      </c>
      <c r="B459" s="53">
        <v>1031</v>
      </c>
      <c r="C459" s="53" t="s">
        <v>2</v>
      </c>
      <c r="D459" s="159"/>
      <c r="E459" s="160" t="str">
        <f t="shared" ref="E459" si="348">CONCATENATE(C459,D459)</f>
        <v>X</v>
      </c>
      <c r="F459" s="53" t="s">
        <v>138</v>
      </c>
      <c r="G459" s="53">
        <v>52</v>
      </c>
      <c r="H459" s="53" t="str">
        <f t="shared" ref="H459:H468" si="349">CONCATENATE(F459,"/",G459)</f>
        <v>XXX121/52</v>
      </c>
      <c r="I459" s="53" t="s">
        <v>5</v>
      </c>
      <c r="J459" s="53" t="s">
        <v>6</v>
      </c>
      <c r="K459" s="162">
        <v>0.18611111111111112</v>
      </c>
      <c r="L459" s="163">
        <v>0.1875</v>
      </c>
      <c r="M459" s="164" t="s">
        <v>60</v>
      </c>
      <c r="N459" s="163">
        <v>0.20833333333333334</v>
      </c>
      <c r="O459" s="164" t="s">
        <v>56</v>
      </c>
      <c r="P459" s="53" t="str">
        <f t="shared" ref="P459:P467" si="350">IF(M460=O459,"OK","POZOR")</f>
        <v>OK</v>
      </c>
      <c r="Q459" s="165">
        <f t="shared" ref="Q459:Q468" si="351">IF(ISNUMBER(G459),N459-L459,IF(F459="přejezd",N459-L459,0))</f>
        <v>2.0833333333333343E-2</v>
      </c>
      <c r="R459" s="165">
        <f t="shared" ref="R459:R468" si="352">IF(ISNUMBER(G459),L459-K459,0)</f>
        <v>1.388888888888884E-3</v>
      </c>
      <c r="S459" s="165">
        <f t="shared" ref="S459:S468" si="353">Q459+R459</f>
        <v>2.2222222222222227E-2</v>
      </c>
      <c r="T459" s="165"/>
      <c r="U459" s="53">
        <v>17.8</v>
      </c>
      <c r="V459" s="53">
        <f>INDEX('Počty dní'!A:E,MATCH(E459,'Počty dní'!C:C,0),4)</f>
        <v>205</v>
      </c>
      <c r="W459" s="98">
        <f t="shared" ref="W459:W468" si="354">V459*U459</f>
        <v>3649</v>
      </c>
      <c r="X459" s="21"/>
      <c r="AL459" s="27"/>
      <c r="AM459" s="27"/>
      <c r="AP459" s="16"/>
      <c r="AQ459" s="16"/>
      <c r="AR459" s="16"/>
      <c r="AS459" s="16"/>
      <c r="AT459" s="16"/>
      <c r="AU459" s="28"/>
      <c r="AV459" s="28"/>
    </row>
    <row r="460" spans="1:48" x14ac:dyDescent="0.25">
      <c r="A460" s="140">
        <v>131</v>
      </c>
      <c r="B460" s="56">
        <v>1031</v>
      </c>
      <c r="C460" s="56" t="s">
        <v>2</v>
      </c>
      <c r="D460" s="128"/>
      <c r="E460" s="101" t="str">
        <f t="shared" ref="E460:E462" si="355">CONCATENATE(C460,D460)</f>
        <v>X</v>
      </c>
      <c r="F460" s="56" t="s">
        <v>129</v>
      </c>
      <c r="G460" s="64">
        <v>1</v>
      </c>
      <c r="H460" s="56" t="str">
        <f t="shared" si="349"/>
        <v>XXX120/1</v>
      </c>
      <c r="I460" s="56" t="s">
        <v>6</v>
      </c>
      <c r="J460" s="56" t="s">
        <v>6</v>
      </c>
      <c r="K460" s="103">
        <v>0.20902777777777778</v>
      </c>
      <c r="L460" s="104">
        <v>0.21180555555555555</v>
      </c>
      <c r="M460" s="57" t="s">
        <v>56</v>
      </c>
      <c r="N460" s="104">
        <v>0.24305555555555555</v>
      </c>
      <c r="O460" s="77" t="s">
        <v>89</v>
      </c>
      <c r="P460" s="56" t="str">
        <f t="shared" si="350"/>
        <v>OK</v>
      </c>
      <c r="Q460" s="105">
        <f t="shared" si="351"/>
        <v>3.125E-2</v>
      </c>
      <c r="R460" s="105">
        <f t="shared" si="352"/>
        <v>2.7777777777777679E-3</v>
      </c>
      <c r="S460" s="105">
        <f t="shared" si="353"/>
        <v>3.4027777777777768E-2</v>
      </c>
      <c r="T460" s="105">
        <f t="shared" ref="T460:T468" si="356">K460-N459</f>
        <v>6.9444444444444198E-4</v>
      </c>
      <c r="U460" s="56">
        <v>28.8</v>
      </c>
      <c r="V460" s="56">
        <f>INDEX('Počty dní'!A:E,MATCH(E460,'Počty dní'!C:C,0),4)</f>
        <v>205</v>
      </c>
      <c r="W460" s="166">
        <f t="shared" si="354"/>
        <v>5904</v>
      </c>
      <c r="X460" s="21"/>
    </row>
    <row r="461" spans="1:48" x14ac:dyDescent="0.25">
      <c r="A461" s="140">
        <v>131</v>
      </c>
      <c r="B461" s="56">
        <v>1031</v>
      </c>
      <c r="C461" s="56" t="s">
        <v>2</v>
      </c>
      <c r="D461" s="128"/>
      <c r="E461" s="101" t="str">
        <f>CONCATENATE(C461,D461)</f>
        <v>X</v>
      </c>
      <c r="F461" s="56" t="s">
        <v>129</v>
      </c>
      <c r="G461" s="64">
        <v>2</v>
      </c>
      <c r="H461" s="56" t="str">
        <f t="shared" si="349"/>
        <v>XXX120/2</v>
      </c>
      <c r="I461" s="56" t="s">
        <v>6</v>
      </c>
      <c r="J461" s="56" t="s">
        <v>6</v>
      </c>
      <c r="K461" s="103">
        <v>0.25208333333333333</v>
      </c>
      <c r="L461" s="104">
        <v>0.25416666666666665</v>
      </c>
      <c r="M461" s="77" t="s">
        <v>89</v>
      </c>
      <c r="N461" s="104">
        <v>0.28680555555555554</v>
      </c>
      <c r="O461" s="57" t="s">
        <v>56</v>
      </c>
      <c r="P461" s="56" t="str">
        <f t="shared" si="350"/>
        <v>OK</v>
      </c>
      <c r="Q461" s="105">
        <f t="shared" si="351"/>
        <v>3.2638888888888884E-2</v>
      </c>
      <c r="R461" s="105">
        <f t="shared" si="352"/>
        <v>2.0833333333333259E-3</v>
      </c>
      <c r="S461" s="105">
        <f t="shared" si="353"/>
        <v>3.472222222222221E-2</v>
      </c>
      <c r="T461" s="105">
        <f t="shared" si="356"/>
        <v>9.0277777777777735E-3</v>
      </c>
      <c r="U461" s="56">
        <v>28.8</v>
      </c>
      <c r="V461" s="56">
        <f>INDEX('Počty dní'!A:E,MATCH(E461,'Počty dní'!C:C,0),4)</f>
        <v>205</v>
      </c>
      <c r="W461" s="166">
        <f t="shared" si="354"/>
        <v>5904</v>
      </c>
      <c r="X461" s="21"/>
    </row>
    <row r="462" spans="1:48" x14ac:dyDescent="0.25">
      <c r="A462" s="140">
        <v>131</v>
      </c>
      <c r="B462" s="56">
        <v>1031</v>
      </c>
      <c r="C462" s="56" t="s">
        <v>2</v>
      </c>
      <c r="D462" s="128"/>
      <c r="E462" s="101" t="str">
        <f t="shared" si="355"/>
        <v>X</v>
      </c>
      <c r="F462" s="56" t="s">
        <v>129</v>
      </c>
      <c r="G462" s="64">
        <v>5</v>
      </c>
      <c r="H462" s="56" t="str">
        <f t="shared" si="349"/>
        <v>XXX120/5</v>
      </c>
      <c r="I462" s="56" t="s">
        <v>6</v>
      </c>
      <c r="J462" s="56" t="s">
        <v>6</v>
      </c>
      <c r="K462" s="103">
        <v>0.29236111111111113</v>
      </c>
      <c r="L462" s="104">
        <v>0.2951388888888889</v>
      </c>
      <c r="M462" s="57" t="s">
        <v>56</v>
      </c>
      <c r="N462" s="104">
        <v>0.3263888888888889</v>
      </c>
      <c r="O462" s="77" t="s">
        <v>89</v>
      </c>
      <c r="P462" s="56" t="str">
        <f t="shared" si="350"/>
        <v>OK</v>
      </c>
      <c r="Q462" s="105">
        <f t="shared" si="351"/>
        <v>3.125E-2</v>
      </c>
      <c r="R462" s="105">
        <f t="shared" si="352"/>
        <v>2.7777777777777679E-3</v>
      </c>
      <c r="S462" s="105">
        <f t="shared" si="353"/>
        <v>3.4027777777777768E-2</v>
      </c>
      <c r="T462" s="105">
        <f t="shared" si="356"/>
        <v>5.5555555555555913E-3</v>
      </c>
      <c r="U462" s="56">
        <v>28.8</v>
      </c>
      <c r="V462" s="56">
        <f>INDEX('Počty dní'!A:E,MATCH(E462,'Počty dní'!C:C,0),4)</f>
        <v>205</v>
      </c>
      <c r="W462" s="166">
        <f t="shared" si="354"/>
        <v>5904</v>
      </c>
      <c r="X462" s="21"/>
    </row>
    <row r="463" spans="1:48" x14ac:dyDescent="0.25">
      <c r="A463" s="140">
        <v>131</v>
      </c>
      <c r="B463" s="56">
        <v>1031</v>
      </c>
      <c r="C463" s="56" t="s">
        <v>2</v>
      </c>
      <c r="D463" s="128"/>
      <c r="E463" s="101" t="str">
        <f t="shared" ref="E463:E468" si="357">CONCATENATE(C463,D463)</f>
        <v>X</v>
      </c>
      <c r="F463" s="56" t="s">
        <v>129</v>
      </c>
      <c r="G463" s="64">
        <v>8</v>
      </c>
      <c r="H463" s="56" t="str">
        <f t="shared" si="349"/>
        <v>XXX120/8</v>
      </c>
      <c r="I463" s="56" t="s">
        <v>6</v>
      </c>
      <c r="J463" s="56" t="s">
        <v>6</v>
      </c>
      <c r="K463" s="103">
        <v>0.4604166666666667</v>
      </c>
      <c r="L463" s="104">
        <v>0.46249999999999997</v>
      </c>
      <c r="M463" s="77" t="s">
        <v>89</v>
      </c>
      <c r="N463" s="104">
        <v>0.49513888888888885</v>
      </c>
      <c r="O463" s="57" t="s">
        <v>56</v>
      </c>
      <c r="P463" s="56" t="str">
        <f t="shared" si="350"/>
        <v>OK</v>
      </c>
      <c r="Q463" s="105">
        <f t="shared" si="351"/>
        <v>3.2638888888888884E-2</v>
      </c>
      <c r="R463" s="105">
        <f t="shared" si="352"/>
        <v>2.0833333333332704E-3</v>
      </c>
      <c r="S463" s="105">
        <f t="shared" si="353"/>
        <v>3.4722222222222154E-2</v>
      </c>
      <c r="T463" s="105">
        <f t="shared" si="356"/>
        <v>0.1340277777777778</v>
      </c>
      <c r="U463" s="56">
        <v>28.8</v>
      </c>
      <c r="V463" s="56">
        <f>INDEX('Počty dní'!A:E,MATCH(E463,'Počty dní'!C:C,0),4)</f>
        <v>205</v>
      </c>
      <c r="W463" s="166">
        <f t="shared" si="354"/>
        <v>5904</v>
      </c>
      <c r="X463" s="21"/>
    </row>
    <row r="464" spans="1:48" x14ac:dyDescent="0.25">
      <c r="A464" s="140">
        <v>131</v>
      </c>
      <c r="B464" s="56">
        <v>1031</v>
      </c>
      <c r="C464" s="56" t="s">
        <v>2</v>
      </c>
      <c r="D464" s="128"/>
      <c r="E464" s="101" t="str">
        <f t="shared" si="357"/>
        <v>X</v>
      </c>
      <c r="F464" s="56" t="s">
        <v>129</v>
      </c>
      <c r="G464" s="64">
        <v>11</v>
      </c>
      <c r="H464" s="56" t="str">
        <f t="shared" si="349"/>
        <v>XXX120/11</v>
      </c>
      <c r="I464" s="56" t="s">
        <v>6</v>
      </c>
      <c r="J464" s="56" t="s">
        <v>6</v>
      </c>
      <c r="K464" s="103">
        <v>0.54236111111111118</v>
      </c>
      <c r="L464" s="104">
        <v>0.54513888888888895</v>
      </c>
      <c r="M464" s="57" t="s">
        <v>56</v>
      </c>
      <c r="N464" s="104">
        <v>0.57638888888888895</v>
      </c>
      <c r="O464" s="77" t="s">
        <v>89</v>
      </c>
      <c r="P464" s="56" t="str">
        <f t="shared" si="350"/>
        <v>OK</v>
      </c>
      <c r="Q464" s="105">
        <f t="shared" si="351"/>
        <v>3.125E-2</v>
      </c>
      <c r="R464" s="105">
        <f t="shared" si="352"/>
        <v>2.7777777777777679E-3</v>
      </c>
      <c r="S464" s="105">
        <f t="shared" si="353"/>
        <v>3.4027777777777768E-2</v>
      </c>
      <c r="T464" s="105">
        <f t="shared" si="356"/>
        <v>4.7222222222222332E-2</v>
      </c>
      <c r="U464" s="56">
        <v>28.8</v>
      </c>
      <c r="V464" s="56">
        <f>INDEX('Počty dní'!A:E,MATCH(E464,'Počty dní'!C:C,0),4)</f>
        <v>205</v>
      </c>
      <c r="W464" s="166">
        <f t="shared" si="354"/>
        <v>5904</v>
      </c>
      <c r="X464" s="21"/>
    </row>
    <row r="465" spans="1:48" x14ac:dyDescent="0.25">
      <c r="A465" s="140">
        <v>131</v>
      </c>
      <c r="B465" s="56">
        <v>1031</v>
      </c>
      <c r="C465" s="56" t="s">
        <v>2</v>
      </c>
      <c r="D465" s="128"/>
      <c r="E465" s="101" t="str">
        <f t="shared" si="357"/>
        <v>X</v>
      </c>
      <c r="F465" s="56" t="s">
        <v>129</v>
      </c>
      <c r="G465" s="64">
        <v>12</v>
      </c>
      <c r="H465" s="56" t="str">
        <f t="shared" si="349"/>
        <v>XXX120/12</v>
      </c>
      <c r="I465" s="56" t="s">
        <v>6</v>
      </c>
      <c r="J465" s="56" t="s">
        <v>6</v>
      </c>
      <c r="K465" s="103">
        <v>0.5854166666666667</v>
      </c>
      <c r="L465" s="104">
        <v>0.58750000000000002</v>
      </c>
      <c r="M465" s="77" t="s">
        <v>89</v>
      </c>
      <c r="N465" s="104">
        <v>0.62013888888888891</v>
      </c>
      <c r="O465" s="57" t="s">
        <v>56</v>
      </c>
      <c r="P465" s="56" t="str">
        <f t="shared" si="350"/>
        <v>OK</v>
      </c>
      <c r="Q465" s="105">
        <f t="shared" si="351"/>
        <v>3.2638888888888884E-2</v>
      </c>
      <c r="R465" s="105">
        <f t="shared" si="352"/>
        <v>2.0833333333333259E-3</v>
      </c>
      <c r="S465" s="105">
        <f t="shared" si="353"/>
        <v>3.472222222222221E-2</v>
      </c>
      <c r="T465" s="105">
        <f t="shared" si="356"/>
        <v>9.0277777777777457E-3</v>
      </c>
      <c r="U465" s="56">
        <v>28.8</v>
      </c>
      <c r="V465" s="56">
        <f>INDEX('Počty dní'!A:E,MATCH(E465,'Počty dní'!C:C,0),4)</f>
        <v>205</v>
      </c>
      <c r="W465" s="166">
        <f t="shared" si="354"/>
        <v>5904</v>
      </c>
      <c r="X465" s="21"/>
    </row>
    <row r="466" spans="1:48" x14ac:dyDescent="0.25">
      <c r="A466" s="140">
        <v>131</v>
      </c>
      <c r="B466" s="56">
        <v>1031</v>
      </c>
      <c r="C466" s="56" t="s">
        <v>2</v>
      </c>
      <c r="D466" s="128"/>
      <c r="E466" s="101" t="str">
        <f t="shared" si="357"/>
        <v>X</v>
      </c>
      <c r="F466" s="56" t="s">
        <v>129</v>
      </c>
      <c r="G466" s="64">
        <v>15</v>
      </c>
      <c r="H466" s="56" t="str">
        <f t="shared" si="349"/>
        <v>XXX120/15</v>
      </c>
      <c r="I466" s="56" t="s">
        <v>6</v>
      </c>
      <c r="J466" s="56" t="s">
        <v>6</v>
      </c>
      <c r="K466" s="103">
        <v>0.62569444444444444</v>
      </c>
      <c r="L466" s="104">
        <v>0.62847222222222221</v>
      </c>
      <c r="M466" s="57" t="s">
        <v>56</v>
      </c>
      <c r="N466" s="104">
        <v>0.65972222222222221</v>
      </c>
      <c r="O466" s="77" t="s">
        <v>89</v>
      </c>
      <c r="P466" s="56" t="str">
        <f t="shared" si="350"/>
        <v>OK</v>
      </c>
      <c r="Q466" s="105">
        <f t="shared" si="351"/>
        <v>3.125E-2</v>
      </c>
      <c r="R466" s="105">
        <f t="shared" si="352"/>
        <v>2.7777777777777679E-3</v>
      </c>
      <c r="S466" s="105">
        <f t="shared" si="353"/>
        <v>3.4027777777777768E-2</v>
      </c>
      <c r="T466" s="105">
        <f t="shared" si="356"/>
        <v>5.5555555555555358E-3</v>
      </c>
      <c r="U466" s="56">
        <v>28.8</v>
      </c>
      <c r="V466" s="56">
        <f>INDEX('Počty dní'!A:E,MATCH(E466,'Počty dní'!C:C,0),4)</f>
        <v>205</v>
      </c>
      <c r="W466" s="166">
        <f t="shared" si="354"/>
        <v>5904</v>
      </c>
      <c r="X466" s="21"/>
    </row>
    <row r="467" spans="1:48" x14ac:dyDescent="0.25">
      <c r="A467" s="140">
        <v>131</v>
      </c>
      <c r="B467" s="56">
        <v>1031</v>
      </c>
      <c r="C467" s="56" t="s">
        <v>2</v>
      </c>
      <c r="D467" s="128"/>
      <c r="E467" s="101" t="str">
        <f t="shared" si="357"/>
        <v>X</v>
      </c>
      <c r="F467" s="56" t="s">
        <v>129</v>
      </c>
      <c r="G467" s="64">
        <v>16</v>
      </c>
      <c r="H467" s="56" t="str">
        <f t="shared" si="349"/>
        <v>XXX120/16</v>
      </c>
      <c r="I467" s="56" t="s">
        <v>6</v>
      </c>
      <c r="J467" s="56" t="s">
        <v>6</v>
      </c>
      <c r="K467" s="103">
        <v>0.66875000000000007</v>
      </c>
      <c r="L467" s="104">
        <v>0.67083333333333339</v>
      </c>
      <c r="M467" s="77" t="s">
        <v>89</v>
      </c>
      <c r="N467" s="104">
        <v>0.70347222222222217</v>
      </c>
      <c r="O467" s="57" t="s">
        <v>56</v>
      </c>
      <c r="P467" s="56" t="str">
        <f t="shared" si="350"/>
        <v>OK</v>
      </c>
      <c r="Q467" s="105">
        <f t="shared" si="351"/>
        <v>3.2638888888888773E-2</v>
      </c>
      <c r="R467" s="105">
        <f t="shared" si="352"/>
        <v>2.0833333333333259E-3</v>
      </c>
      <c r="S467" s="105">
        <f t="shared" si="353"/>
        <v>3.4722222222222099E-2</v>
      </c>
      <c r="T467" s="105">
        <f t="shared" si="356"/>
        <v>9.0277777777778567E-3</v>
      </c>
      <c r="U467" s="56">
        <v>28.8</v>
      </c>
      <c r="V467" s="56">
        <f>INDEX('Počty dní'!A:E,MATCH(E467,'Počty dní'!C:C,0),4)</f>
        <v>205</v>
      </c>
      <c r="W467" s="166">
        <f t="shared" si="354"/>
        <v>5904</v>
      </c>
      <c r="X467" s="21"/>
    </row>
    <row r="468" spans="1:48" ht="15.75" thickBot="1" x14ac:dyDescent="0.3">
      <c r="A468" s="141">
        <v>131</v>
      </c>
      <c r="B468" s="58">
        <v>1031</v>
      </c>
      <c r="C468" s="58" t="s">
        <v>2</v>
      </c>
      <c r="D468" s="167"/>
      <c r="E468" s="168" t="str">
        <f t="shared" si="357"/>
        <v>X</v>
      </c>
      <c r="F468" s="58" t="s">
        <v>129</v>
      </c>
      <c r="G468" s="187">
        <v>53</v>
      </c>
      <c r="H468" s="58" t="str">
        <f t="shared" si="349"/>
        <v>XXX120/53</v>
      </c>
      <c r="I468" s="58" t="s">
        <v>5</v>
      </c>
      <c r="J468" s="58" t="s">
        <v>6</v>
      </c>
      <c r="K468" s="201">
        <v>0.75069444444444444</v>
      </c>
      <c r="L468" s="202">
        <v>0.75347222222222221</v>
      </c>
      <c r="M468" s="59" t="s">
        <v>56</v>
      </c>
      <c r="N468" s="202">
        <v>0.7680555555555556</v>
      </c>
      <c r="O468" s="59" t="s">
        <v>60</v>
      </c>
      <c r="P468" s="232"/>
      <c r="Q468" s="170">
        <f t="shared" si="351"/>
        <v>1.4583333333333393E-2</v>
      </c>
      <c r="R468" s="170">
        <f t="shared" si="352"/>
        <v>2.7777777777777679E-3</v>
      </c>
      <c r="S468" s="170">
        <f t="shared" si="353"/>
        <v>1.736111111111116E-2</v>
      </c>
      <c r="T468" s="170">
        <f t="shared" si="356"/>
        <v>4.7222222222222276E-2</v>
      </c>
      <c r="U468" s="58">
        <v>13.6</v>
      </c>
      <c r="V468" s="58">
        <f>INDEX('Počty dní'!A:E,MATCH(E468,'Počty dní'!C:C,0),4)</f>
        <v>205</v>
      </c>
      <c r="W468" s="171">
        <f t="shared" si="354"/>
        <v>2788</v>
      </c>
      <c r="X468" s="21"/>
    </row>
    <row r="469" spans="1:48" ht="15.75" thickBot="1" x14ac:dyDescent="0.3">
      <c r="A469" s="172" t="str">
        <f ca="1">CONCATENATE(INDIRECT("R[-3]C[0]",FALSE),"celkem")</f>
        <v>131celkem</v>
      </c>
      <c r="B469" s="173"/>
      <c r="C469" s="173" t="str">
        <f ca="1">INDIRECT("R[-1]C[12]",FALSE)</f>
        <v>Nedvědice,,žel.st.</v>
      </c>
      <c r="D469" s="174"/>
      <c r="E469" s="173"/>
      <c r="F469" s="175"/>
      <c r="G469" s="173"/>
      <c r="H469" s="176"/>
      <c r="I469" s="177"/>
      <c r="J469" s="178" t="str">
        <f ca="1">INDIRECT("R[-3]C[0]",FALSE)</f>
        <v>V</v>
      </c>
      <c r="K469" s="179"/>
      <c r="L469" s="180"/>
      <c r="M469" s="181"/>
      <c r="N469" s="180"/>
      <c r="O469" s="182"/>
      <c r="P469" s="173"/>
      <c r="Q469" s="183">
        <f>SUM(Q459:Q468)</f>
        <v>0.29097222222222219</v>
      </c>
      <c r="R469" s="183">
        <f>SUM(R459:R468)</f>
        <v>2.3611111111110972E-2</v>
      </c>
      <c r="S469" s="183">
        <f>SUM(S459:S468)</f>
        <v>0.3145833333333331</v>
      </c>
      <c r="T469" s="183">
        <f>SUM(T459:T468)</f>
        <v>0.26736111111111138</v>
      </c>
      <c r="U469" s="184">
        <f>SUM(U459:U468)</f>
        <v>261.80000000000007</v>
      </c>
      <c r="V469" s="185"/>
      <c r="W469" s="186">
        <f>SUM(W459:W468)</f>
        <v>53669</v>
      </c>
      <c r="X469" s="21"/>
    </row>
    <row r="470" spans="1:48" x14ac:dyDescent="0.25">
      <c r="D470" s="129"/>
      <c r="E470" s="116"/>
      <c r="G470" s="67"/>
      <c r="K470" s="117"/>
      <c r="L470" s="118"/>
      <c r="M470" s="70"/>
      <c r="N470" s="118"/>
      <c r="O470" s="70"/>
      <c r="X470" s="21"/>
    </row>
    <row r="471" spans="1:48" ht="15.75" thickBot="1" x14ac:dyDescent="0.3">
      <c r="D471" s="129"/>
      <c r="E471" s="116"/>
      <c r="G471" s="67"/>
      <c r="K471" s="117"/>
      <c r="L471" s="126"/>
      <c r="M471" s="70"/>
      <c r="N471" s="118"/>
      <c r="O471" s="63"/>
      <c r="X471" s="21"/>
    </row>
    <row r="472" spans="1:48" x14ac:dyDescent="0.25">
      <c r="A472" s="138">
        <v>132</v>
      </c>
      <c r="B472" s="53">
        <v>1032</v>
      </c>
      <c r="C472" s="53" t="s">
        <v>2</v>
      </c>
      <c r="D472" s="159"/>
      <c r="E472" s="160" t="str">
        <f>CONCATENATE(C472,D472)</f>
        <v>X</v>
      </c>
      <c r="F472" s="53" t="s">
        <v>129</v>
      </c>
      <c r="G472" s="188">
        <v>3</v>
      </c>
      <c r="H472" s="53" t="str">
        <f>CONCATENATE(F472,"/",G472)</f>
        <v>XXX120/3</v>
      </c>
      <c r="I472" s="53" t="s">
        <v>6</v>
      </c>
      <c r="J472" s="53" t="s">
        <v>6</v>
      </c>
      <c r="K472" s="162">
        <v>0.25069444444444444</v>
      </c>
      <c r="L472" s="163">
        <v>0.25347222222222221</v>
      </c>
      <c r="M472" s="164" t="s">
        <v>56</v>
      </c>
      <c r="N472" s="163">
        <v>0.28472222222222221</v>
      </c>
      <c r="O472" s="203" t="s">
        <v>89</v>
      </c>
      <c r="P472" s="53" t="str">
        <f t="shared" ref="P472:P479" si="358">IF(M473=O472,"OK","POZOR")</f>
        <v>OK</v>
      </c>
      <c r="Q472" s="165">
        <f t="shared" ref="Q472:Q480" si="359">IF(ISNUMBER(G472),N472-L472,IF(F472="přejezd",N472-L472,0))</f>
        <v>3.125E-2</v>
      </c>
      <c r="R472" s="165">
        <f t="shared" ref="R472:R480" si="360">IF(ISNUMBER(G472),L472-K472,0)</f>
        <v>2.7777777777777679E-3</v>
      </c>
      <c r="S472" s="165">
        <f t="shared" ref="S472:S480" si="361">Q472+R472</f>
        <v>3.4027777777777768E-2</v>
      </c>
      <c r="T472" s="165"/>
      <c r="U472" s="53">
        <v>28.8</v>
      </c>
      <c r="V472" s="53">
        <f>INDEX('Počty dní'!A:E,MATCH(E472,'Počty dní'!C:C,0),4)</f>
        <v>205</v>
      </c>
      <c r="W472" s="98">
        <f t="shared" ref="W472:W480" si="362">V472*U472</f>
        <v>5904</v>
      </c>
      <c r="X472" s="21"/>
    </row>
    <row r="473" spans="1:48" x14ac:dyDescent="0.25">
      <c r="A473" s="140">
        <v>132</v>
      </c>
      <c r="B473" s="56">
        <v>1032</v>
      </c>
      <c r="C473" s="56" t="s">
        <v>2</v>
      </c>
      <c r="D473" s="128"/>
      <c r="E473" s="101" t="str">
        <f t="shared" ref="E473" si="363">CONCATENATE(C473,D473)</f>
        <v>X</v>
      </c>
      <c r="F473" s="56" t="s">
        <v>129</v>
      </c>
      <c r="G473" s="64">
        <v>4</v>
      </c>
      <c r="H473" s="56" t="str">
        <f t="shared" ref="H473" si="364">CONCATENATE(F473,"/",G473)</f>
        <v>XXX120/4</v>
      </c>
      <c r="I473" s="56" t="s">
        <v>6</v>
      </c>
      <c r="J473" s="56" t="s">
        <v>6</v>
      </c>
      <c r="K473" s="103">
        <v>0.28472222222222221</v>
      </c>
      <c r="L473" s="104">
        <v>0.28541666666666665</v>
      </c>
      <c r="M473" s="77" t="s">
        <v>89</v>
      </c>
      <c r="N473" s="104">
        <v>0.3215277777777778</v>
      </c>
      <c r="O473" s="77" t="s">
        <v>56</v>
      </c>
      <c r="P473" s="56" t="str">
        <f t="shared" si="358"/>
        <v>OK</v>
      </c>
      <c r="Q473" s="105">
        <f t="shared" si="359"/>
        <v>3.6111111111111149E-2</v>
      </c>
      <c r="R473" s="105">
        <f t="shared" si="360"/>
        <v>6.9444444444444198E-4</v>
      </c>
      <c r="S473" s="105">
        <f t="shared" si="361"/>
        <v>3.6805555555555591E-2</v>
      </c>
      <c r="T473" s="105">
        <f t="shared" ref="T473:T480" si="365">K473-N472</f>
        <v>0</v>
      </c>
      <c r="U473" s="56">
        <v>28.8</v>
      </c>
      <c r="V473" s="56">
        <f>INDEX('Počty dní'!A:E,MATCH(E473,'Počty dní'!C:C,0),4)</f>
        <v>205</v>
      </c>
      <c r="W473" s="166">
        <f t="shared" si="362"/>
        <v>5904</v>
      </c>
      <c r="X473" s="21"/>
    </row>
    <row r="474" spans="1:48" x14ac:dyDescent="0.25">
      <c r="A474" s="140">
        <v>132</v>
      </c>
      <c r="B474" s="56">
        <v>1032</v>
      </c>
      <c r="C474" s="56" t="s">
        <v>2</v>
      </c>
      <c r="D474" s="128"/>
      <c r="E474" s="101" t="str">
        <f>CONCATENATE(C474,D474)</f>
        <v>X</v>
      </c>
      <c r="F474" s="56" t="s">
        <v>129</v>
      </c>
      <c r="G474" s="64">
        <v>9</v>
      </c>
      <c r="H474" s="56" t="str">
        <f>CONCATENATE(F474,"/",G474)</f>
        <v>XXX120/9</v>
      </c>
      <c r="I474" s="56" t="s">
        <v>6</v>
      </c>
      <c r="J474" s="56" t="s">
        <v>6</v>
      </c>
      <c r="K474" s="103">
        <v>0.50069444444444444</v>
      </c>
      <c r="L474" s="104">
        <v>0.50347222222222221</v>
      </c>
      <c r="M474" s="57" t="s">
        <v>56</v>
      </c>
      <c r="N474" s="104">
        <v>0.53472222222222221</v>
      </c>
      <c r="O474" s="77" t="s">
        <v>89</v>
      </c>
      <c r="P474" s="56" t="str">
        <f t="shared" si="358"/>
        <v>OK</v>
      </c>
      <c r="Q474" s="105">
        <f t="shared" si="359"/>
        <v>3.125E-2</v>
      </c>
      <c r="R474" s="105">
        <f t="shared" si="360"/>
        <v>2.7777777777777679E-3</v>
      </c>
      <c r="S474" s="105">
        <f t="shared" si="361"/>
        <v>3.4027777777777768E-2</v>
      </c>
      <c r="T474" s="105">
        <f t="shared" si="365"/>
        <v>0.17916666666666664</v>
      </c>
      <c r="U474" s="56">
        <v>28.8</v>
      </c>
      <c r="V474" s="56">
        <f>INDEX('Počty dní'!A:E,MATCH(E474,'Počty dní'!C:C,0),4)</f>
        <v>205</v>
      </c>
      <c r="W474" s="166">
        <f t="shared" si="362"/>
        <v>5904</v>
      </c>
      <c r="X474" s="21"/>
    </row>
    <row r="475" spans="1:48" x14ac:dyDescent="0.25">
      <c r="A475" s="140">
        <v>132</v>
      </c>
      <c r="B475" s="56">
        <v>1032</v>
      </c>
      <c r="C475" s="56" t="s">
        <v>2</v>
      </c>
      <c r="D475" s="128"/>
      <c r="E475" s="101" t="str">
        <f>CONCATENATE(C475,D475)</f>
        <v>X</v>
      </c>
      <c r="F475" s="56" t="s">
        <v>129</v>
      </c>
      <c r="G475" s="64">
        <v>10</v>
      </c>
      <c r="H475" s="56" t="str">
        <f>CONCATENATE(F475,"/",G475)</f>
        <v>XXX120/10</v>
      </c>
      <c r="I475" s="56" t="s">
        <v>6</v>
      </c>
      <c r="J475" s="56" t="s">
        <v>6</v>
      </c>
      <c r="K475" s="103">
        <v>0.54375000000000007</v>
      </c>
      <c r="L475" s="104">
        <v>0.54583333333333328</v>
      </c>
      <c r="M475" s="77" t="s">
        <v>89</v>
      </c>
      <c r="N475" s="104">
        <v>0.57847222222222217</v>
      </c>
      <c r="O475" s="77" t="s">
        <v>56</v>
      </c>
      <c r="P475" s="56" t="str">
        <f t="shared" si="358"/>
        <v>OK</v>
      </c>
      <c r="Q475" s="105">
        <f t="shared" si="359"/>
        <v>3.2638888888888884E-2</v>
      </c>
      <c r="R475" s="105">
        <f t="shared" si="360"/>
        <v>2.0833333333332149E-3</v>
      </c>
      <c r="S475" s="105">
        <f t="shared" si="361"/>
        <v>3.4722222222222099E-2</v>
      </c>
      <c r="T475" s="105">
        <f t="shared" si="365"/>
        <v>9.0277777777778567E-3</v>
      </c>
      <c r="U475" s="56">
        <v>28.8</v>
      </c>
      <c r="V475" s="56">
        <f>INDEX('Počty dní'!A:E,MATCH(E475,'Počty dní'!C:C,0),4)</f>
        <v>205</v>
      </c>
      <c r="W475" s="166">
        <f t="shared" si="362"/>
        <v>5904</v>
      </c>
      <c r="X475" s="21"/>
    </row>
    <row r="476" spans="1:48" x14ac:dyDescent="0.25">
      <c r="A476" s="140">
        <v>132</v>
      </c>
      <c r="B476" s="56">
        <v>1032</v>
      </c>
      <c r="C476" s="56" t="s">
        <v>2</v>
      </c>
      <c r="D476" s="128"/>
      <c r="E476" s="101" t="str">
        <f>CONCATENATE(C476,D476)</f>
        <v>X</v>
      </c>
      <c r="F476" s="56" t="s">
        <v>129</v>
      </c>
      <c r="G476" s="64">
        <v>13</v>
      </c>
      <c r="H476" s="56" t="str">
        <f>CONCATENATE(F476,"/",G476)</f>
        <v>XXX120/13</v>
      </c>
      <c r="I476" s="56" t="s">
        <v>6</v>
      </c>
      <c r="J476" s="56" t="s">
        <v>6</v>
      </c>
      <c r="K476" s="103">
        <v>0.5854166666666667</v>
      </c>
      <c r="L476" s="104">
        <v>0.58680555555555558</v>
      </c>
      <c r="M476" s="57" t="s">
        <v>56</v>
      </c>
      <c r="N476" s="104">
        <v>0.61805555555555558</v>
      </c>
      <c r="O476" s="77" t="s">
        <v>89</v>
      </c>
      <c r="P476" s="56" t="str">
        <f t="shared" si="358"/>
        <v>OK</v>
      </c>
      <c r="Q476" s="105">
        <f t="shared" si="359"/>
        <v>3.125E-2</v>
      </c>
      <c r="R476" s="105">
        <f t="shared" si="360"/>
        <v>1.388888888888884E-3</v>
      </c>
      <c r="S476" s="105">
        <f t="shared" si="361"/>
        <v>3.2638888888888884E-2</v>
      </c>
      <c r="T476" s="105">
        <f t="shared" si="365"/>
        <v>6.9444444444445308E-3</v>
      </c>
      <c r="U476" s="56">
        <v>28.8</v>
      </c>
      <c r="V476" s="56">
        <f>INDEX('Počty dní'!A:E,MATCH(E476,'Počty dní'!C:C,0),4)</f>
        <v>205</v>
      </c>
      <c r="W476" s="166">
        <f t="shared" si="362"/>
        <v>5904</v>
      </c>
      <c r="X476" s="21"/>
    </row>
    <row r="477" spans="1:48" x14ac:dyDescent="0.25">
      <c r="A477" s="140">
        <v>132</v>
      </c>
      <c r="B477" s="56">
        <v>1032</v>
      </c>
      <c r="C477" s="56" t="s">
        <v>2</v>
      </c>
      <c r="D477" s="128"/>
      <c r="E477" s="101" t="str">
        <f>CONCATENATE(C477,D477)</f>
        <v>X</v>
      </c>
      <c r="F477" s="56" t="s">
        <v>129</v>
      </c>
      <c r="G477" s="64">
        <v>14</v>
      </c>
      <c r="H477" s="56" t="str">
        <f>CONCATENATE(F477,"/",G477)</f>
        <v>XXX120/14</v>
      </c>
      <c r="I477" s="56" t="s">
        <v>6</v>
      </c>
      <c r="J477" s="56" t="s">
        <v>6</v>
      </c>
      <c r="K477" s="103">
        <v>0.62708333333333333</v>
      </c>
      <c r="L477" s="104">
        <v>0.62916666666666665</v>
      </c>
      <c r="M477" s="77" t="s">
        <v>89</v>
      </c>
      <c r="N477" s="104">
        <v>0.66180555555555554</v>
      </c>
      <c r="O477" s="77" t="s">
        <v>56</v>
      </c>
      <c r="P477" s="56" t="str">
        <f t="shared" si="358"/>
        <v>OK</v>
      </c>
      <c r="Q477" s="105">
        <f t="shared" si="359"/>
        <v>3.2638888888888884E-2</v>
      </c>
      <c r="R477" s="105">
        <f t="shared" si="360"/>
        <v>2.0833333333333259E-3</v>
      </c>
      <c r="S477" s="105">
        <f t="shared" si="361"/>
        <v>3.472222222222221E-2</v>
      </c>
      <c r="T477" s="105">
        <f t="shared" si="365"/>
        <v>9.0277777777777457E-3</v>
      </c>
      <c r="U477" s="56">
        <v>28.8</v>
      </c>
      <c r="V477" s="56">
        <f>INDEX('Počty dní'!A:E,MATCH(E477,'Počty dní'!C:C,0),4)</f>
        <v>205</v>
      </c>
      <c r="W477" s="166">
        <f t="shared" si="362"/>
        <v>5904</v>
      </c>
      <c r="X477" s="21"/>
    </row>
    <row r="478" spans="1:48" x14ac:dyDescent="0.25">
      <c r="A478" s="140">
        <v>132</v>
      </c>
      <c r="B478" s="56">
        <v>1032</v>
      </c>
      <c r="C478" s="56" t="s">
        <v>2</v>
      </c>
      <c r="D478" s="102"/>
      <c r="E478" s="56" t="str">
        <f t="shared" ref="E478" si="366">CONCATENATE(C478,D478)</f>
        <v>X</v>
      </c>
      <c r="F478" s="56" t="s">
        <v>82</v>
      </c>
      <c r="G478" s="56"/>
      <c r="H478" s="56" t="str">
        <f t="shared" ref="H478" si="367">CONCATENATE(F478,"/",G478)</f>
        <v>přejezd/</v>
      </c>
      <c r="I478" s="99"/>
      <c r="J478" s="56" t="s">
        <v>6</v>
      </c>
      <c r="K478" s="103">
        <v>0.68263888888888891</v>
      </c>
      <c r="L478" s="104">
        <v>0.68263888888888891</v>
      </c>
      <c r="M478" s="68" t="str">
        <f>O477</f>
        <v>Bystřice n.Pern.,,aut.nádr.</v>
      </c>
      <c r="N478" s="104">
        <v>0.68472222222222223</v>
      </c>
      <c r="O478" s="68" t="str">
        <f>M479</f>
        <v>Bystřice n.Pern.,,Novoměstská</v>
      </c>
      <c r="P478" s="56" t="str">
        <f t="shared" si="358"/>
        <v>OK</v>
      </c>
      <c r="Q478" s="105">
        <f t="shared" si="359"/>
        <v>2.0833333333333259E-3</v>
      </c>
      <c r="R478" s="105">
        <f t="shared" si="360"/>
        <v>0</v>
      </c>
      <c r="S478" s="105">
        <f t="shared" si="361"/>
        <v>2.0833333333333259E-3</v>
      </c>
      <c r="T478" s="105">
        <f t="shared" si="365"/>
        <v>2.083333333333337E-2</v>
      </c>
      <c r="U478" s="56">
        <v>0</v>
      </c>
      <c r="V478" s="56">
        <f>INDEX('Počty dní'!A:E,MATCH(E478,'Počty dní'!C:C,0),4)</f>
        <v>205</v>
      </c>
      <c r="W478" s="166">
        <f t="shared" si="362"/>
        <v>0</v>
      </c>
      <c r="X478" s="21"/>
      <c r="AL478" s="27"/>
      <c r="AM478" s="27"/>
      <c r="AP478" s="16"/>
      <c r="AQ478" s="16"/>
      <c r="AR478" s="16"/>
      <c r="AS478" s="16"/>
      <c r="AT478" s="16"/>
      <c r="AU478" s="28"/>
      <c r="AV478" s="28"/>
    </row>
    <row r="479" spans="1:48" x14ac:dyDescent="0.25">
      <c r="A479" s="140">
        <v>132</v>
      </c>
      <c r="B479" s="56">
        <v>1032</v>
      </c>
      <c r="C479" s="56" t="s">
        <v>2</v>
      </c>
      <c r="D479" s="128"/>
      <c r="E479" s="101" t="str">
        <f>CONCATENATE(C479,D479)</f>
        <v>X</v>
      </c>
      <c r="F479" s="54" t="s">
        <v>138</v>
      </c>
      <c r="G479" s="64">
        <v>3</v>
      </c>
      <c r="H479" s="56" t="str">
        <f>CONCATENATE(F479,"/",G479)</f>
        <v>XXX121/3</v>
      </c>
      <c r="I479" s="56" t="s">
        <v>6</v>
      </c>
      <c r="J479" s="56" t="s">
        <v>6</v>
      </c>
      <c r="K479" s="103">
        <v>0.68472222222222223</v>
      </c>
      <c r="L479" s="104">
        <v>0.68541666666666667</v>
      </c>
      <c r="M479" s="68" t="s">
        <v>66</v>
      </c>
      <c r="N479" s="104">
        <v>0.73263888888888884</v>
      </c>
      <c r="O479" s="68" t="s">
        <v>85</v>
      </c>
      <c r="P479" s="56" t="str">
        <f t="shared" si="358"/>
        <v>OK</v>
      </c>
      <c r="Q479" s="105">
        <f t="shared" si="359"/>
        <v>4.7222222222222165E-2</v>
      </c>
      <c r="R479" s="105">
        <f t="shared" si="360"/>
        <v>6.9444444444444198E-4</v>
      </c>
      <c r="S479" s="105">
        <f t="shared" si="361"/>
        <v>4.7916666666666607E-2</v>
      </c>
      <c r="T479" s="105">
        <f t="shared" si="365"/>
        <v>0</v>
      </c>
      <c r="U479" s="56">
        <v>47.3</v>
      </c>
      <c r="V479" s="56">
        <f>INDEX('Počty dní'!A:E,MATCH(E479,'Počty dní'!C:C,0),4)</f>
        <v>205</v>
      </c>
      <c r="W479" s="166">
        <f t="shared" si="362"/>
        <v>9696.5</v>
      </c>
      <c r="X479" s="21"/>
    </row>
    <row r="480" spans="1:48" ht="15.75" thickBot="1" x14ac:dyDescent="0.3">
      <c r="A480" s="141">
        <v>132</v>
      </c>
      <c r="B480" s="58">
        <v>1032</v>
      </c>
      <c r="C480" s="58" t="s">
        <v>2</v>
      </c>
      <c r="D480" s="167"/>
      <c r="E480" s="168" t="str">
        <f>CONCATENATE(C480,D480)</f>
        <v>X</v>
      </c>
      <c r="F480" s="158" t="s">
        <v>138</v>
      </c>
      <c r="G480" s="187">
        <v>4</v>
      </c>
      <c r="H480" s="58" t="str">
        <f>CONCATENATE(F480,"/",G480)</f>
        <v>XXX121/4</v>
      </c>
      <c r="I480" s="58" t="s">
        <v>6</v>
      </c>
      <c r="J480" s="58" t="s">
        <v>6</v>
      </c>
      <c r="K480" s="107">
        <v>0.75624999999999998</v>
      </c>
      <c r="L480" s="108">
        <v>0.7583333333333333</v>
      </c>
      <c r="M480" s="60" t="s">
        <v>85</v>
      </c>
      <c r="N480" s="108">
        <v>0.80902777777777779</v>
      </c>
      <c r="O480" s="60" t="s">
        <v>66</v>
      </c>
      <c r="P480" s="232"/>
      <c r="Q480" s="170">
        <f t="shared" si="359"/>
        <v>5.0694444444444486E-2</v>
      </c>
      <c r="R480" s="170">
        <f t="shared" si="360"/>
        <v>2.0833333333333259E-3</v>
      </c>
      <c r="S480" s="170">
        <f t="shared" si="361"/>
        <v>5.2777777777777812E-2</v>
      </c>
      <c r="T480" s="170">
        <f t="shared" si="365"/>
        <v>2.3611111111111138E-2</v>
      </c>
      <c r="U480" s="58">
        <v>47.3</v>
      </c>
      <c r="V480" s="58">
        <f>INDEX('Počty dní'!A:E,MATCH(E480,'Počty dní'!C:C,0),4)</f>
        <v>205</v>
      </c>
      <c r="W480" s="171">
        <f t="shared" si="362"/>
        <v>9696.5</v>
      </c>
      <c r="X480" s="21"/>
    </row>
    <row r="481" spans="1:48" ht="15.75" thickBot="1" x14ac:dyDescent="0.3">
      <c r="A481" s="172" t="str">
        <f ca="1">CONCATENATE(INDIRECT("R[-3]C[0]",FALSE),"celkem")</f>
        <v>132celkem</v>
      </c>
      <c r="B481" s="173"/>
      <c r="C481" s="173" t="str">
        <f ca="1">INDIRECT("R[-1]C[12]",FALSE)</f>
        <v>Bystřice n.Pern.,,Novoměstská</v>
      </c>
      <c r="D481" s="174"/>
      <c r="E481" s="173"/>
      <c r="F481" s="175"/>
      <c r="G481" s="173"/>
      <c r="H481" s="176"/>
      <c r="I481" s="177"/>
      <c r="J481" s="178" t="str">
        <f ca="1">INDIRECT("R[-3]C[0]",FALSE)</f>
        <v>V</v>
      </c>
      <c r="K481" s="179"/>
      <c r="L481" s="180"/>
      <c r="M481" s="181"/>
      <c r="N481" s="180"/>
      <c r="O481" s="182"/>
      <c r="P481" s="173"/>
      <c r="Q481" s="183">
        <f>SUM(Q472:Q480)</f>
        <v>0.2951388888888889</v>
      </c>
      <c r="R481" s="183">
        <f>SUM(R472:R480)</f>
        <v>1.4583333333333171E-2</v>
      </c>
      <c r="S481" s="183">
        <f>SUM(S472:S480)</f>
        <v>0.30972222222222207</v>
      </c>
      <c r="T481" s="183">
        <f>SUM(T472:T480)</f>
        <v>0.24861111111111128</v>
      </c>
      <c r="U481" s="184">
        <f>SUM(U472:U480)</f>
        <v>267.40000000000003</v>
      </c>
      <c r="V481" s="185"/>
      <c r="W481" s="186">
        <f>SUM(W472:W480)</f>
        <v>54817</v>
      </c>
      <c r="X481" s="21"/>
    </row>
    <row r="482" spans="1:48" x14ac:dyDescent="0.25">
      <c r="D482" s="129"/>
      <c r="E482" s="116"/>
      <c r="G482" s="67"/>
      <c r="K482" s="117"/>
      <c r="L482" s="118"/>
      <c r="M482" s="63"/>
      <c r="N482" s="118"/>
      <c r="O482" s="63"/>
      <c r="X482" s="21"/>
    </row>
    <row r="483" spans="1:48" ht="15.75" thickBot="1" x14ac:dyDescent="0.3">
      <c r="D483" s="129"/>
      <c r="E483" s="116"/>
      <c r="G483" s="67"/>
      <c r="K483" s="117"/>
      <c r="L483" s="69"/>
      <c r="M483" s="70"/>
      <c r="N483" s="118"/>
      <c r="O483" s="70"/>
      <c r="X483" s="21"/>
    </row>
    <row r="484" spans="1:48" x14ac:dyDescent="0.25">
      <c r="A484" s="138">
        <v>133</v>
      </c>
      <c r="B484" s="53">
        <v>1033</v>
      </c>
      <c r="C484" s="53" t="s">
        <v>2</v>
      </c>
      <c r="D484" s="159"/>
      <c r="E484" s="160" t="str">
        <f t="shared" ref="E484:E486" si="368">CONCATENATE(C484,D484)</f>
        <v>X</v>
      </c>
      <c r="F484" s="53" t="s">
        <v>138</v>
      </c>
      <c r="G484" s="188">
        <v>1</v>
      </c>
      <c r="H484" s="53" t="str">
        <f t="shared" ref="H484:H486" si="369">CONCATENATE(F484,"/",G484)</f>
        <v>XXX121/1</v>
      </c>
      <c r="I484" s="53" t="s">
        <v>6</v>
      </c>
      <c r="J484" s="53" t="s">
        <v>6</v>
      </c>
      <c r="K484" s="162">
        <v>0.18472222222222223</v>
      </c>
      <c r="L484" s="163">
        <v>0.18541666666666667</v>
      </c>
      <c r="M484" s="193" t="s">
        <v>66</v>
      </c>
      <c r="N484" s="163">
        <v>0.23263888888888887</v>
      </c>
      <c r="O484" s="193" t="s">
        <v>85</v>
      </c>
      <c r="P484" s="53" t="str">
        <f t="shared" ref="P484:P495" si="370">IF(M485=O484,"OK","POZOR")</f>
        <v>OK</v>
      </c>
      <c r="Q484" s="165">
        <f t="shared" ref="Q484:Q496" si="371">IF(ISNUMBER(G484),N484-L484,IF(F484="přejezd",N484-L484,0))</f>
        <v>4.7222222222222193E-2</v>
      </c>
      <c r="R484" s="165">
        <f t="shared" ref="R484:R496" si="372">IF(ISNUMBER(G484),L484-K484,0)</f>
        <v>6.9444444444444198E-4</v>
      </c>
      <c r="S484" s="165">
        <f t="shared" ref="S484:S496" si="373">Q484+R484</f>
        <v>4.7916666666666635E-2</v>
      </c>
      <c r="T484" s="165"/>
      <c r="U484" s="53">
        <v>47.3</v>
      </c>
      <c r="V484" s="53">
        <f>INDEX('Počty dní'!A:E,MATCH(E484,'Počty dní'!C:C,0),4)</f>
        <v>205</v>
      </c>
      <c r="W484" s="98">
        <f t="shared" ref="W484:W496" si="374">V484*U484</f>
        <v>9696.5</v>
      </c>
      <c r="X484" s="21"/>
    </row>
    <row r="485" spans="1:48" x14ac:dyDescent="0.25">
      <c r="A485" s="140">
        <v>133</v>
      </c>
      <c r="B485" s="56">
        <v>1033</v>
      </c>
      <c r="C485" s="56" t="s">
        <v>2</v>
      </c>
      <c r="D485" s="128"/>
      <c r="E485" s="101" t="str">
        <f t="shared" si="368"/>
        <v>X</v>
      </c>
      <c r="F485" s="54" t="s">
        <v>138</v>
      </c>
      <c r="G485" s="64">
        <v>2</v>
      </c>
      <c r="H485" s="56" t="str">
        <f t="shared" si="369"/>
        <v>XXX121/2</v>
      </c>
      <c r="I485" s="56" t="s">
        <v>6</v>
      </c>
      <c r="J485" s="56" t="s">
        <v>6</v>
      </c>
      <c r="K485" s="103">
        <v>0.25625000000000003</v>
      </c>
      <c r="L485" s="104">
        <v>0.25833333333333336</v>
      </c>
      <c r="M485" s="68" t="s">
        <v>85</v>
      </c>
      <c r="N485" s="104">
        <v>0.3125</v>
      </c>
      <c r="O485" s="68" t="s">
        <v>66</v>
      </c>
      <c r="P485" s="56" t="str">
        <f t="shared" si="370"/>
        <v>OK</v>
      </c>
      <c r="Q485" s="105">
        <f t="shared" si="371"/>
        <v>5.4166666666666641E-2</v>
      </c>
      <c r="R485" s="105">
        <f t="shared" si="372"/>
        <v>2.0833333333333259E-3</v>
      </c>
      <c r="S485" s="105">
        <f t="shared" si="373"/>
        <v>5.6249999999999967E-2</v>
      </c>
      <c r="T485" s="105">
        <f t="shared" ref="T485:T496" si="375">K485-N484</f>
        <v>2.3611111111111166E-2</v>
      </c>
      <c r="U485" s="56">
        <v>47.3</v>
      </c>
      <c r="V485" s="56">
        <f>INDEX('Počty dní'!A:E,MATCH(E485,'Počty dní'!C:C,0),4)</f>
        <v>205</v>
      </c>
      <c r="W485" s="166">
        <f t="shared" si="374"/>
        <v>9696.5</v>
      </c>
      <c r="X485" s="21"/>
    </row>
    <row r="486" spans="1:48" x14ac:dyDescent="0.25">
      <c r="A486" s="140">
        <v>133</v>
      </c>
      <c r="B486" s="56">
        <v>1033</v>
      </c>
      <c r="C486" s="56" t="s">
        <v>2</v>
      </c>
      <c r="D486" s="102"/>
      <c r="E486" s="56" t="str">
        <f t="shared" si="368"/>
        <v>X</v>
      </c>
      <c r="F486" s="56" t="s">
        <v>82</v>
      </c>
      <c r="G486" s="56"/>
      <c r="H486" s="56" t="str">
        <f t="shared" si="369"/>
        <v>přejezd/</v>
      </c>
      <c r="I486" s="99"/>
      <c r="J486" s="56" t="s">
        <v>6</v>
      </c>
      <c r="K486" s="103">
        <v>0.3125</v>
      </c>
      <c r="L486" s="104">
        <v>0.3125</v>
      </c>
      <c r="M486" s="68" t="str">
        <f>O485</f>
        <v>Bystřice n.Pern.,,Novoměstská</v>
      </c>
      <c r="N486" s="104">
        <v>0.31458333333333333</v>
      </c>
      <c r="O486" s="57" t="s">
        <v>56</v>
      </c>
      <c r="P486" s="56" t="str">
        <f t="shared" si="370"/>
        <v>OK</v>
      </c>
      <c r="Q486" s="105">
        <f t="shared" si="371"/>
        <v>2.0833333333333259E-3</v>
      </c>
      <c r="R486" s="105">
        <f t="shared" si="372"/>
        <v>0</v>
      </c>
      <c r="S486" s="105">
        <f t="shared" si="373"/>
        <v>2.0833333333333259E-3</v>
      </c>
      <c r="T486" s="105">
        <f t="shared" si="375"/>
        <v>0</v>
      </c>
      <c r="U486" s="56">
        <v>0</v>
      </c>
      <c r="V486" s="56">
        <f>INDEX('Počty dní'!A:E,MATCH(E486,'Počty dní'!C:C,0),4)</f>
        <v>205</v>
      </c>
      <c r="W486" s="166">
        <f t="shared" si="374"/>
        <v>0</v>
      </c>
      <c r="X486" s="21"/>
      <c r="AL486" s="27"/>
      <c r="AM486" s="27"/>
      <c r="AP486" s="16"/>
      <c r="AQ486" s="16"/>
      <c r="AR486" s="16"/>
      <c r="AS486" s="16"/>
      <c r="AT486" s="16"/>
      <c r="AU486" s="28"/>
      <c r="AV486" s="28"/>
    </row>
    <row r="487" spans="1:48" x14ac:dyDescent="0.25">
      <c r="A487" s="140">
        <v>133</v>
      </c>
      <c r="B487" s="56">
        <v>1033</v>
      </c>
      <c r="C487" s="56" t="s">
        <v>2</v>
      </c>
      <c r="D487" s="128"/>
      <c r="E487" s="101" t="str">
        <f t="shared" ref="E487:E492" si="376">CONCATENATE(C487,D487)</f>
        <v>X</v>
      </c>
      <c r="F487" s="56" t="s">
        <v>129</v>
      </c>
      <c r="G487" s="64">
        <v>7</v>
      </c>
      <c r="H487" s="56" t="str">
        <f t="shared" ref="H487:H492" si="377">CONCATENATE(F487,"/",G487)</f>
        <v>XXX120/7</v>
      </c>
      <c r="I487" s="56" t="s">
        <v>6</v>
      </c>
      <c r="J487" s="56" t="s">
        <v>6</v>
      </c>
      <c r="K487" s="103">
        <v>0.3354166666666667</v>
      </c>
      <c r="L487" s="104">
        <v>0.33680555555555558</v>
      </c>
      <c r="M487" s="57" t="s">
        <v>56</v>
      </c>
      <c r="N487" s="104">
        <v>0.36805555555555558</v>
      </c>
      <c r="O487" s="77" t="s">
        <v>89</v>
      </c>
      <c r="P487" s="56" t="str">
        <f t="shared" si="370"/>
        <v>OK</v>
      </c>
      <c r="Q487" s="105">
        <f t="shared" si="371"/>
        <v>3.125E-2</v>
      </c>
      <c r="R487" s="105">
        <f t="shared" si="372"/>
        <v>1.388888888888884E-3</v>
      </c>
      <c r="S487" s="105">
        <f t="shared" si="373"/>
        <v>3.2638888888888884E-2</v>
      </c>
      <c r="T487" s="105">
        <f t="shared" si="375"/>
        <v>2.083333333333337E-2</v>
      </c>
      <c r="U487" s="56">
        <v>28.8</v>
      </c>
      <c r="V487" s="56">
        <f>INDEX('Počty dní'!A:E,MATCH(E487,'Počty dní'!C:C,0),4)</f>
        <v>205</v>
      </c>
      <c r="W487" s="166">
        <f t="shared" si="374"/>
        <v>5904</v>
      </c>
      <c r="X487" s="21"/>
    </row>
    <row r="488" spans="1:48" x14ac:dyDescent="0.25">
      <c r="A488" s="140">
        <v>133</v>
      </c>
      <c r="B488" s="56">
        <v>1033</v>
      </c>
      <c r="C488" s="56" t="s">
        <v>2</v>
      </c>
      <c r="D488" s="128"/>
      <c r="E488" s="101" t="str">
        <f t="shared" si="376"/>
        <v>X</v>
      </c>
      <c r="F488" s="56" t="s">
        <v>129</v>
      </c>
      <c r="G488" s="64">
        <v>6</v>
      </c>
      <c r="H488" s="56" t="str">
        <f t="shared" si="377"/>
        <v>XXX120/6</v>
      </c>
      <c r="I488" s="56" t="s">
        <v>6</v>
      </c>
      <c r="J488" s="56" t="s">
        <v>6</v>
      </c>
      <c r="K488" s="103">
        <v>0.37708333333333338</v>
      </c>
      <c r="L488" s="104">
        <v>0.37916666666666665</v>
      </c>
      <c r="M488" s="77" t="s">
        <v>89</v>
      </c>
      <c r="N488" s="104">
        <v>0.41180555555555554</v>
      </c>
      <c r="O488" s="77" t="s">
        <v>56</v>
      </c>
      <c r="P488" s="56" t="str">
        <f t="shared" si="370"/>
        <v>OK</v>
      </c>
      <c r="Q488" s="105">
        <f t="shared" si="371"/>
        <v>3.2638888888888884E-2</v>
      </c>
      <c r="R488" s="105">
        <f t="shared" si="372"/>
        <v>2.0833333333332704E-3</v>
      </c>
      <c r="S488" s="105">
        <f t="shared" si="373"/>
        <v>3.4722222222222154E-2</v>
      </c>
      <c r="T488" s="105">
        <f t="shared" si="375"/>
        <v>9.0277777777778012E-3</v>
      </c>
      <c r="U488" s="56">
        <v>28.8</v>
      </c>
      <c r="V488" s="56">
        <f>INDEX('Počty dní'!A:E,MATCH(E488,'Počty dní'!C:C,0),4)</f>
        <v>205</v>
      </c>
      <c r="W488" s="166">
        <f t="shared" si="374"/>
        <v>5904</v>
      </c>
      <c r="X488" s="21"/>
    </row>
    <row r="489" spans="1:48" x14ac:dyDescent="0.25">
      <c r="A489" s="140">
        <v>133</v>
      </c>
      <c r="B489" s="56">
        <v>1033</v>
      </c>
      <c r="C489" s="56" t="s">
        <v>2</v>
      </c>
      <c r="D489" s="128">
        <v>25</v>
      </c>
      <c r="E489" s="101" t="str">
        <f t="shared" si="376"/>
        <v>X25</v>
      </c>
      <c r="F489" s="56" t="s">
        <v>142</v>
      </c>
      <c r="G489" s="64">
        <v>11</v>
      </c>
      <c r="H489" s="56" t="str">
        <f t="shared" si="377"/>
        <v>XXX131/11</v>
      </c>
      <c r="I489" s="56" t="s">
        <v>5</v>
      </c>
      <c r="J489" s="56" t="s">
        <v>6</v>
      </c>
      <c r="K489" s="103">
        <v>0.52222222222222225</v>
      </c>
      <c r="L489" s="104">
        <v>0.5229166666666667</v>
      </c>
      <c r="M489" s="68" t="s">
        <v>56</v>
      </c>
      <c r="N489" s="104">
        <v>0.54027777777777775</v>
      </c>
      <c r="O489" s="68" t="s">
        <v>76</v>
      </c>
      <c r="P489" s="56" t="str">
        <f t="shared" si="370"/>
        <v>OK</v>
      </c>
      <c r="Q489" s="105">
        <f t="shared" si="371"/>
        <v>1.7361111111111049E-2</v>
      </c>
      <c r="R489" s="105">
        <f t="shared" si="372"/>
        <v>6.9444444444444198E-4</v>
      </c>
      <c r="S489" s="105">
        <f t="shared" si="373"/>
        <v>1.8055555555555491E-2</v>
      </c>
      <c r="T489" s="105">
        <f t="shared" si="375"/>
        <v>0.11041666666666672</v>
      </c>
      <c r="U489" s="56">
        <v>13</v>
      </c>
      <c r="V489" s="56">
        <f>INDEX('Počty dní'!A:E,MATCH(E489,'Počty dní'!C:C,0),4)</f>
        <v>205</v>
      </c>
      <c r="W489" s="166">
        <f t="shared" si="374"/>
        <v>2665</v>
      </c>
      <c r="X489" s="21"/>
    </row>
    <row r="490" spans="1:48" x14ac:dyDescent="0.25">
      <c r="A490" s="140">
        <v>133</v>
      </c>
      <c r="B490" s="56">
        <v>1033</v>
      </c>
      <c r="C490" s="56" t="s">
        <v>2</v>
      </c>
      <c r="D490" s="128">
        <v>25</v>
      </c>
      <c r="E490" s="101" t="str">
        <f t="shared" si="376"/>
        <v>X25</v>
      </c>
      <c r="F490" s="56" t="s">
        <v>141</v>
      </c>
      <c r="G490" s="64">
        <v>3</v>
      </c>
      <c r="H490" s="56" t="str">
        <f t="shared" si="377"/>
        <v>XXX132/3</v>
      </c>
      <c r="I490" s="56" t="s">
        <v>5</v>
      </c>
      <c r="J490" s="56" t="s">
        <v>6</v>
      </c>
      <c r="K490" s="103">
        <v>0.5493055555555556</v>
      </c>
      <c r="L490" s="104">
        <v>0.55069444444444449</v>
      </c>
      <c r="M490" s="68" t="s">
        <v>76</v>
      </c>
      <c r="N490" s="104">
        <v>0.55694444444444446</v>
      </c>
      <c r="O490" s="68" t="s">
        <v>77</v>
      </c>
      <c r="P490" s="56" t="str">
        <f t="shared" si="370"/>
        <v>OK</v>
      </c>
      <c r="Q490" s="105">
        <f t="shared" si="371"/>
        <v>6.2499999999999778E-3</v>
      </c>
      <c r="R490" s="105">
        <f t="shared" si="372"/>
        <v>1.388888888888884E-3</v>
      </c>
      <c r="S490" s="105">
        <f t="shared" si="373"/>
        <v>7.6388888888888618E-3</v>
      </c>
      <c r="T490" s="105">
        <f t="shared" si="375"/>
        <v>9.0277777777778567E-3</v>
      </c>
      <c r="U490" s="56">
        <v>5.2</v>
      </c>
      <c r="V490" s="56">
        <f>INDEX('Počty dní'!A:E,MATCH(E490,'Počty dní'!C:C,0),4)</f>
        <v>205</v>
      </c>
      <c r="W490" s="166">
        <f t="shared" si="374"/>
        <v>1066</v>
      </c>
      <c r="X490" s="21"/>
    </row>
    <row r="491" spans="1:48" x14ac:dyDescent="0.25">
      <c r="A491" s="140">
        <v>133</v>
      </c>
      <c r="B491" s="56">
        <v>1033</v>
      </c>
      <c r="C491" s="56" t="s">
        <v>2</v>
      </c>
      <c r="D491" s="128">
        <v>25</v>
      </c>
      <c r="E491" s="101" t="str">
        <f t="shared" si="376"/>
        <v>X25</v>
      </c>
      <c r="F491" s="56" t="s">
        <v>141</v>
      </c>
      <c r="G491" s="64">
        <v>4</v>
      </c>
      <c r="H491" s="56" t="str">
        <f t="shared" si="377"/>
        <v>XXX132/4</v>
      </c>
      <c r="I491" s="56" t="s">
        <v>5</v>
      </c>
      <c r="J491" s="56" t="s">
        <v>6</v>
      </c>
      <c r="K491" s="103">
        <v>0.55694444444444446</v>
      </c>
      <c r="L491" s="104">
        <v>0.55763888888888891</v>
      </c>
      <c r="M491" s="68" t="s">
        <v>77</v>
      </c>
      <c r="N491" s="104">
        <v>0.56388888888888888</v>
      </c>
      <c r="O491" s="68" t="s">
        <v>76</v>
      </c>
      <c r="P491" s="56" t="str">
        <f t="shared" si="370"/>
        <v>OK</v>
      </c>
      <c r="Q491" s="105">
        <f t="shared" si="371"/>
        <v>6.2499999999999778E-3</v>
      </c>
      <c r="R491" s="105">
        <f t="shared" si="372"/>
        <v>6.9444444444444198E-4</v>
      </c>
      <c r="S491" s="105">
        <f t="shared" si="373"/>
        <v>6.9444444444444198E-3</v>
      </c>
      <c r="T491" s="105">
        <f t="shared" si="375"/>
        <v>0</v>
      </c>
      <c r="U491" s="56">
        <v>5.2</v>
      </c>
      <c r="V491" s="56">
        <f>INDEX('Počty dní'!A:E,MATCH(E491,'Počty dní'!C:C,0),4)</f>
        <v>205</v>
      </c>
      <c r="W491" s="166">
        <f t="shared" si="374"/>
        <v>1066</v>
      </c>
      <c r="X491" s="21"/>
    </row>
    <row r="492" spans="1:48" x14ac:dyDescent="0.25">
      <c r="A492" s="140">
        <v>133</v>
      </c>
      <c r="B492" s="56">
        <v>1033</v>
      </c>
      <c r="C492" s="56" t="s">
        <v>2</v>
      </c>
      <c r="D492" s="128">
        <v>25</v>
      </c>
      <c r="E492" s="101" t="str">
        <f t="shared" si="376"/>
        <v>X25</v>
      </c>
      <c r="F492" s="56" t="s">
        <v>142</v>
      </c>
      <c r="G492" s="64">
        <v>16</v>
      </c>
      <c r="H492" s="56" t="str">
        <f t="shared" si="377"/>
        <v>XXX131/16</v>
      </c>
      <c r="I492" s="56" t="s">
        <v>5</v>
      </c>
      <c r="J492" s="56" t="s">
        <v>6</v>
      </c>
      <c r="K492" s="103">
        <v>0.56388888888888888</v>
      </c>
      <c r="L492" s="104">
        <v>0.56458333333333333</v>
      </c>
      <c r="M492" s="68" t="s">
        <v>76</v>
      </c>
      <c r="N492" s="104">
        <v>0.57986111111111105</v>
      </c>
      <c r="O492" s="57" t="s">
        <v>56</v>
      </c>
      <c r="P492" s="56" t="str">
        <f t="shared" si="370"/>
        <v>OK</v>
      </c>
      <c r="Q492" s="105">
        <f t="shared" si="371"/>
        <v>1.5277777777777724E-2</v>
      </c>
      <c r="R492" s="105">
        <f t="shared" si="372"/>
        <v>6.9444444444444198E-4</v>
      </c>
      <c r="S492" s="105">
        <f t="shared" si="373"/>
        <v>1.5972222222222165E-2</v>
      </c>
      <c r="T492" s="105">
        <f t="shared" si="375"/>
        <v>0</v>
      </c>
      <c r="U492" s="56">
        <v>12.2</v>
      </c>
      <c r="V492" s="56">
        <f>INDEX('Počty dní'!A:E,MATCH(E492,'Počty dní'!C:C,0),4)</f>
        <v>205</v>
      </c>
      <c r="W492" s="166">
        <f t="shared" si="374"/>
        <v>2501</v>
      </c>
      <c r="X492" s="21"/>
    </row>
    <row r="493" spans="1:48" x14ac:dyDescent="0.25">
      <c r="A493" s="140">
        <v>133</v>
      </c>
      <c r="B493" s="56">
        <v>1033</v>
      </c>
      <c r="C493" s="56" t="s">
        <v>2</v>
      </c>
      <c r="D493" s="102"/>
      <c r="E493" s="56" t="str">
        <f t="shared" ref="E493" si="378">CONCATENATE(C493,D493)</f>
        <v>X</v>
      </c>
      <c r="F493" s="56" t="s">
        <v>144</v>
      </c>
      <c r="G493" s="64">
        <v>17</v>
      </c>
      <c r="H493" s="56" t="str">
        <f t="shared" ref="H493" si="379">CONCATENATE(F493,"/",G493)</f>
        <v>XXX129/17</v>
      </c>
      <c r="I493" s="56" t="s">
        <v>5</v>
      </c>
      <c r="J493" s="56" t="s">
        <v>6</v>
      </c>
      <c r="K493" s="103">
        <v>0.58333333333333337</v>
      </c>
      <c r="L493" s="104">
        <v>0.58611111111111114</v>
      </c>
      <c r="M493" s="57" t="s">
        <v>56</v>
      </c>
      <c r="N493" s="104">
        <v>0.61249999999999993</v>
      </c>
      <c r="O493" s="68" t="s">
        <v>80</v>
      </c>
      <c r="P493" s="56" t="str">
        <f t="shared" si="370"/>
        <v>OK</v>
      </c>
      <c r="Q493" s="105">
        <f t="shared" si="371"/>
        <v>2.6388888888888795E-2</v>
      </c>
      <c r="R493" s="105">
        <f t="shared" si="372"/>
        <v>2.7777777777777679E-3</v>
      </c>
      <c r="S493" s="105">
        <f t="shared" si="373"/>
        <v>2.9166666666666563E-2</v>
      </c>
      <c r="T493" s="105">
        <f t="shared" si="375"/>
        <v>3.4722222222223209E-3</v>
      </c>
      <c r="U493" s="56">
        <v>22.3</v>
      </c>
      <c r="V493" s="56">
        <f>INDEX('Počty dní'!A:E,MATCH(E493,'Počty dní'!C:C,0),4)</f>
        <v>205</v>
      </c>
      <c r="W493" s="166">
        <f t="shared" si="374"/>
        <v>4571.5</v>
      </c>
      <c r="X493" s="21"/>
      <c r="AL493" s="27"/>
      <c r="AM493" s="27"/>
      <c r="AP493" s="16"/>
      <c r="AQ493" s="16"/>
      <c r="AR493" s="16"/>
      <c r="AS493" s="16"/>
      <c r="AT493" s="16"/>
      <c r="AU493" s="28"/>
      <c r="AV493" s="28"/>
    </row>
    <row r="494" spans="1:48" x14ac:dyDescent="0.25">
      <c r="A494" s="140">
        <v>133</v>
      </c>
      <c r="B494" s="56">
        <v>1033</v>
      </c>
      <c r="C494" s="56" t="s">
        <v>2</v>
      </c>
      <c r="D494" s="128"/>
      <c r="E494" s="101" t="str">
        <f>CONCATENATE(C494,D494)</f>
        <v>X</v>
      </c>
      <c r="F494" s="56" t="s">
        <v>144</v>
      </c>
      <c r="G494" s="64">
        <v>20</v>
      </c>
      <c r="H494" s="56" t="str">
        <f>CONCATENATE(F494,"/",G494)</f>
        <v>XXX129/20</v>
      </c>
      <c r="I494" s="56" t="s">
        <v>5</v>
      </c>
      <c r="J494" s="56" t="s">
        <v>6</v>
      </c>
      <c r="K494" s="103">
        <v>0.63541666666666663</v>
      </c>
      <c r="L494" s="104">
        <v>0.63680555555555551</v>
      </c>
      <c r="M494" s="57" t="s">
        <v>80</v>
      </c>
      <c r="N494" s="104">
        <v>0.66388888888888886</v>
      </c>
      <c r="O494" s="68" t="s">
        <v>56</v>
      </c>
      <c r="P494" s="56" t="str">
        <f t="shared" si="370"/>
        <v>OK</v>
      </c>
      <c r="Q494" s="105">
        <f t="shared" si="371"/>
        <v>2.7083333333333348E-2</v>
      </c>
      <c r="R494" s="105">
        <f t="shared" si="372"/>
        <v>1.388888888888884E-3</v>
      </c>
      <c r="S494" s="105">
        <f t="shared" si="373"/>
        <v>2.8472222222222232E-2</v>
      </c>
      <c r="T494" s="105">
        <f t="shared" si="375"/>
        <v>2.2916666666666696E-2</v>
      </c>
      <c r="U494" s="56">
        <v>22.9</v>
      </c>
      <c r="V494" s="56">
        <f>INDEX('Počty dní'!A:E,MATCH(E494,'Počty dní'!C:C,0),4)</f>
        <v>205</v>
      </c>
      <c r="W494" s="166">
        <f t="shared" si="374"/>
        <v>4694.5</v>
      </c>
      <c r="X494" s="21"/>
    </row>
    <row r="495" spans="1:48" x14ac:dyDescent="0.25">
      <c r="A495" s="140">
        <v>133</v>
      </c>
      <c r="B495" s="56">
        <v>1033</v>
      </c>
      <c r="C495" s="56" t="s">
        <v>2</v>
      </c>
      <c r="D495" s="128"/>
      <c r="E495" s="101" t="str">
        <f t="shared" ref="E495" si="380">CONCATENATE(C495,D495)</f>
        <v>X</v>
      </c>
      <c r="F495" s="56" t="s">
        <v>129</v>
      </c>
      <c r="G495" s="64">
        <v>17</v>
      </c>
      <c r="H495" s="56" t="str">
        <f>CONCATENATE(F495,"/",G495)</f>
        <v>XXX120/17</v>
      </c>
      <c r="I495" s="56" t="s">
        <v>6</v>
      </c>
      <c r="J495" s="56" t="s">
        <v>6</v>
      </c>
      <c r="K495" s="103">
        <v>0.66875000000000007</v>
      </c>
      <c r="L495" s="104">
        <v>0.67013888888888884</v>
      </c>
      <c r="M495" s="57" t="s">
        <v>56</v>
      </c>
      <c r="N495" s="104">
        <v>0.70138888888888884</v>
      </c>
      <c r="O495" s="68" t="s">
        <v>89</v>
      </c>
      <c r="P495" s="56" t="str">
        <f t="shared" si="370"/>
        <v>OK</v>
      </c>
      <c r="Q495" s="105">
        <f t="shared" si="371"/>
        <v>3.125E-2</v>
      </c>
      <c r="R495" s="105">
        <f t="shared" si="372"/>
        <v>1.3888888888887729E-3</v>
      </c>
      <c r="S495" s="105">
        <f t="shared" si="373"/>
        <v>3.2638888888888773E-2</v>
      </c>
      <c r="T495" s="105">
        <f t="shared" si="375"/>
        <v>4.8611111111112049E-3</v>
      </c>
      <c r="U495" s="56">
        <v>28.8</v>
      </c>
      <c r="V495" s="56">
        <f>INDEX('Počty dní'!A:E,MATCH(E495,'Počty dní'!C:C,0),4)</f>
        <v>205</v>
      </c>
      <c r="W495" s="166">
        <f t="shared" si="374"/>
        <v>5904</v>
      </c>
      <c r="X495" s="21"/>
    </row>
    <row r="496" spans="1:48" ht="15.75" thickBot="1" x14ac:dyDescent="0.3">
      <c r="A496" s="141">
        <v>133</v>
      </c>
      <c r="B496" s="58">
        <v>1033</v>
      </c>
      <c r="C496" s="58" t="s">
        <v>2</v>
      </c>
      <c r="D496" s="167"/>
      <c r="E496" s="168" t="str">
        <f>CONCATENATE(C496,D496)</f>
        <v>X</v>
      </c>
      <c r="F496" s="58" t="s">
        <v>129</v>
      </c>
      <c r="G496" s="187">
        <v>18</v>
      </c>
      <c r="H496" s="58" t="str">
        <f>CONCATENATE(F496,"/",G496)</f>
        <v>XXX120/18</v>
      </c>
      <c r="I496" s="58" t="s">
        <v>6</v>
      </c>
      <c r="J496" s="58" t="s">
        <v>6</v>
      </c>
      <c r="K496" s="107">
        <v>0.7104166666666667</v>
      </c>
      <c r="L496" s="108">
        <v>0.71250000000000002</v>
      </c>
      <c r="M496" s="59" t="s">
        <v>89</v>
      </c>
      <c r="N496" s="108">
        <v>0.74513888888888891</v>
      </c>
      <c r="O496" s="60" t="s">
        <v>56</v>
      </c>
      <c r="P496" s="232"/>
      <c r="Q496" s="170">
        <f t="shared" si="371"/>
        <v>3.2638888888888884E-2</v>
      </c>
      <c r="R496" s="170">
        <f t="shared" si="372"/>
        <v>2.0833333333333259E-3</v>
      </c>
      <c r="S496" s="170">
        <f t="shared" si="373"/>
        <v>3.472222222222221E-2</v>
      </c>
      <c r="T496" s="170">
        <f t="shared" si="375"/>
        <v>9.0277777777778567E-3</v>
      </c>
      <c r="U496" s="58">
        <v>28.8</v>
      </c>
      <c r="V496" s="58">
        <f>INDEX('Počty dní'!A:E,MATCH(E496,'Počty dní'!C:C,0),4)</f>
        <v>205</v>
      </c>
      <c r="W496" s="171">
        <f t="shared" si="374"/>
        <v>5904</v>
      </c>
      <c r="X496" s="21"/>
    </row>
    <row r="497" spans="1:24" ht="15.75" thickBot="1" x14ac:dyDescent="0.3">
      <c r="A497" s="172" t="str">
        <f ca="1">CONCATENATE(INDIRECT("R[-3]C[0]",FALSE),"celkem")</f>
        <v>133celkem</v>
      </c>
      <c r="B497" s="173"/>
      <c r="C497" s="173" t="str">
        <f ca="1">INDIRECT("R[-1]C[12]",FALSE)</f>
        <v>Bystřice n.Pern.,,aut.nádr.</v>
      </c>
      <c r="D497" s="174"/>
      <c r="E497" s="173"/>
      <c r="F497" s="175"/>
      <c r="G497" s="173"/>
      <c r="H497" s="176"/>
      <c r="I497" s="177"/>
      <c r="J497" s="178" t="str">
        <f ca="1">INDIRECT("R[-3]C[0]",FALSE)</f>
        <v>V</v>
      </c>
      <c r="K497" s="179"/>
      <c r="L497" s="180"/>
      <c r="M497" s="181"/>
      <c r="N497" s="180"/>
      <c r="O497" s="182"/>
      <c r="P497" s="173"/>
      <c r="Q497" s="183">
        <f>SUM(Q484:Q496)</f>
        <v>0.32986111111111083</v>
      </c>
      <c r="R497" s="183">
        <f>SUM(R484:R496)</f>
        <v>1.7361111111110883E-2</v>
      </c>
      <c r="S497" s="183">
        <f>SUM(S484:S496)</f>
        <v>0.34722222222222165</v>
      </c>
      <c r="T497" s="183">
        <f>SUM(T484:T496)</f>
        <v>0.21319444444444499</v>
      </c>
      <c r="U497" s="184">
        <f>SUM(U484:U496)</f>
        <v>290.59999999999997</v>
      </c>
      <c r="V497" s="185"/>
      <c r="W497" s="186">
        <f>SUM(W484:W496)</f>
        <v>59573</v>
      </c>
      <c r="X497" s="21"/>
    </row>
    <row r="498" spans="1:24" x14ac:dyDescent="0.25">
      <c r="D498" s="129"/>
      <c r="E498" s="116"/>
      <c r="G498" s="75"/>
      <c r="K498" s="117"/>
      <c r="L498" s="118"/>
      <c r="M498" s="63"/>
      <c r="N498" s="118"/>
      <c r="O498" s="63"/>
      <c r="X498" s="21"/>
    </row>
    <row r="499" spans="1:24" ht="15.75" thickBot="1" x14ac:dyDescent="0.3">
      <c r="D499" s="133"/>
      <c r="E499" s="116"/>
      <c r="G499" s="67"/>
      <c r="K499" s="117"/>
      <c r="L499" s="118"/>
      <c r="M499" s="70"/>
      <c r="N499" s="118"/>
      <c r="O499" s="70"/>
      <c r="X499" s="21"/>
    </row>
    <row r="500" spans="1:24" x14ac:dyDescent="0.25">
      <c r="A500" s="138">
        <v>134</v>
      </c>
      <c r="B500" s="53">
        <v>1034</v>
      </c>
      <c r="C500" s="53" t="s">
        <v>2</v>
      </c>
      <c r="D500" s="159"/>
      <c r="E500" s="160" t="str">
        <f t="shared" ref="E500" si="381">CONCATENATE(C500,D500)</f>
        <v>X</v>
      </c>
      <c r="F500" s="53" t="s">
        <v>144</v>
      </c>
      <c r="G500" s="188">
        <v>1</v>
      </c>
      <c r="H500" s="53" t="str">
        <f t="shared" ref="H500" si="382">CONCATENATE(F500,"/",G500)</f>
        <v>XXX129/1</v>
      </c>
      <c r="I500" s="53" t="s">
        <v>5</v>
      </c>
      <c r="J500" s="53" t="s">
        <v>5</v>
      </c>
      <c r="K500" s="162">
        <v>0.16666666666666666</v>
      </c>
      <c r="L500" s="163">
        <v>0.16805555555555554</v>
      </c>
      <c r="M500" s="193" t="s">
        <v>56</v>
      </c>
      <c r="N500" s="163">
        <v>0.19722222222222222</v>
      </c>
      <c r="O500" s="204" t="s">
        <v>79</v>
      </c>
      <c r="P500" s="53" t="str">
        <f t="shared" ref="P500:P516" si="383">IF(M501=O500,"OK","POZOR")</f>
        <v>OK</v>
      </c>
      <c r="Q500" s="165">
        <f t="shared" ref="Q500:Q517" si="384">IF(ISNUMBER(G500),N500-L500,IF(F500="přejezd",N500-L500,0))</f>
        <v>2.9166666666666674E-2</v>
      </c>
      <c r="R500" s="165">
        <f t="shared" ref="R500:R517" si="385">IF(ISNUMBER(G500),L500-K500,0)</f>
        <v>1.388888888888884E-3</v>
      </c>
      <c r="S500" s="165">
        <f t="shared" ref="S500:S517" si="386">Q500+R500</f>
        <v>3.0555555555555558E-2</v>
      </c>
      <c r="T500" s="165"/>
      <c r="U500" s="53">
        <v>23.4</v>
      </c>
      <c r="V500" s="53">
        <f>INDEX('Počty dní'!A:E,MATCH(E500,'Počty dní'!C:C,0),4)</f>
        <v>205</v>
      </c>
      <c r="W500" s="98">
        <f t="shared" ref="W500:W517" si="387">V500*U500</f>
        <v>4797</v>
      </c>
      <c r="X500" s="21"/>
    </row>
    <row r="501" spans="1:24" x14ac:dyDescent="0.25">
      <c r="A501" s="140">
        <v>134</v>
      </c>
      <c r="B501" s="56">
        <v>1034</v>
      </c>
      <c r="C501" s="56" t="s">
        <v>2</v>
      </c>
      <c r="D501" s="128"/>
      <c r="E501" s="101" t="str">
        <f t="shared" ref="E501:E503" si="388">CONCATENATE(C501,D501)</f>
        <v>X</v>
      </c>
      <c r="F501" s="56" t="s">
        <v>144</v>
      </c>
      <c r="G501" s="64">
        <v>4</v>
      </c>
      <c r="H501" s="56" t="str">
        <f t="shared" ref="H501:H517" si="389">CONCATENATE(F501,"/",G501)</f>
        <v>XXX129/4</v>
      </c>
      <c r="I501" s="56" t="s">
        <v>5</v>
      </c>
      <c r="J501" s="56" t="s">
        <v>5</v>
      </c>
      <c r="K501" s="103">
        <v>0.21388888888888891</v>
      </c>
      <c r="L501" s="104">
        <v>0.21666666666666667</v>
      </c>
      <c r="M501" s="68" t="s">
        <v>79</v>
      </c>
      <c r="N501" s="104">
        <v>0.24791666666666667</v>
      </c>
      <c r="O501" s="68" t="s">
        <v>56</v>
      </c>
      <c r="P501" s="56" t="str">
        <f t="shared" si="383"/>
        <v>OK</v>
      </c>
      <c r="Q501" s="105">
        <f t="shared" si="384"/>
        <v>3.125E-2</v>
      </c>
      <c r="R501" s="105">
        <f t="shared" si="385"/>
        <v>2.7777777777777679E-3</v>
      </c>
      <c r="S501" s="105">
        <f t="shared" si="386"/>
        <v>3.4027777777777768E-2</v>
      </c>
      <c r="T501" s="105">
        <f t="shared" ref="T501:T517" si="390">K501-N500</f>
        <v>1.6666666666666691E-2</v>
      </c>
      <c r="U501" s="56">
        <v>23.4</v>
      </c>
      <c r="V501" s="56">
        <f>INDEX('Počty dní'!A:E,MATCH(E501,'Počty dní'!C:C,0),4)</f>
        <v>205</v>
      </c>
      <c r="W501" s="166">
        <f t="shared" si="387"/>
        <v>4797</v>
      </c>
      <c r="X501" s="21"/>
    </row>
    <row r="502" spans="1:24" x14ac:dyDescent="0.25">
      <c r="A502" s="140">
        <v>134</v>
      </c>
      <c r="B502" s="56">
        <v>1034</v>
      </c>
      <c r="C502" s="56" t="s">
        <v>2</v>
      </c>
      <c r="D502" s="128"/>
      <c r="E502" s="101" t="str">
        <f t="shared" si="388"/>
        <v>X</v>
      </c>
      <c r="F502" s="56" t="s">
        <v>144</v>
      </c>
      <c r="G502" s="64">
        <v>5</v>
      </c>
      <c r="H502" s="56" t="str">
        <f t="shared" si="389"/>
        <v>XXX129/5</v>
      </c>
      <c r="I502" s="56" t="s">
        <v>5</v>
      </c>
      <c r="J502" s="56" t="s">
        <v>5</v>
      </c>
      <c r="K502" s="103">
        <v>0.25</v>
      </c>
      <c r="L502" s="104">
        <v>0.25277777777777777</v>
      </c>
      <c r="M502" s="68" t="s">
        <v>56</v>
      </c>
      <c r="N502" s="104">
        <v>0.27569444444444446</v>
      </c>
      <c r="O502" s="68" t="s">
        <v>80</v>
      </c>
      <c r="P502" s="56" t="str">
        <f t="shared" si="383"/>
        <v>OK</v>
      </c>
      <c r="Q502" s="105">
        <f t="shared" si="384"/>
        <v>2.2916666666666696E-2</v>
      </c>
      <c r="R502" s="105">
        <f t="shared" si="385"/>
        <v>2.7777777777777679E-3</v>
      </c>
      <c r="S502" s="105">
        <f t="shared" si="386"/>
        <v>2.5694444444444464E-2</v>
      </c>
      <c r="T502" s="105">
        <f t="shared" si="390"/>
        <v>2.0833333333333259E-3</v>
      </c>
      <c r="U502" s="56">
        <v>19.3</v>
      </c>
      <c r="V502" s="56">
        <f>INDEX('Počty dní'!A:E,MATCH(E502,'Počty dní'!C:C,0),4)</f>
        <v>205</v>
      </c>
      <c r="W502" s="166">
        <f t="shared" si="387"/>
        <v>3956.5</v>
      </c>
      <c r="X502" s="21"/>
    </row>
    <row r="503" spans="1:24" x14ac:dyDescent="0.25">
      <c r="A503" s="140">
        <v>134</v>
      </c>
      <c r="B503" s="56">
        <v>1034</v>
      </c>
      <c r="C503" s="56" t="s">
        <v>2</v>
      </c>
      <c r="D503" s="128"/>
      <c r="E503" s="101" t="str">
        <f t="shared" si="388"/>
        <v>X</v>
      </c>
      <c r="F503" s="56" t="s">
        <v>144</v>
      </c>
      <c r="G503" s="64">
        <v>8</v>
      </c>
      <c r="H503" s="56" t="str">
        <f t="shared" si="389"/>
        <v>XXX129/8</v>
      </c>
      <c r="I503" s="56" t="s">
        <v>5</v>
      </c>
      <c r="J503" s="56" t="s">
        <v>5</v>
      </c>
      <c r="K503" s="103">
        <v>0.27777777777777779</v>
      </c>
      <c r="L503" s="104">
        <v>0.28125</v>
      </c>
      <c r="M503" s="68" t="s">
        <v>80</v>
      </c>
      <c r="N503" s="104">
        <v>0.30416666666666664</v>
      </c>
      <c r="O503" s="57" t="s">
        <v>56</v>
      </c>
      <c r="P503" s="56" t="str">
        <f t="shared" si="383"/>
        <v>OK</v>
      </c>
      <c r="Q503" s="105">
        <f t="shared" si="384"/>
        <v>2.2916666666666641E-2</v>
      </c>
      <c r="R503" s="105">
        <f t="shared" si="385"/>
        <v>3.4722222222222099E-3</v>
      </c>
      <c r="S503" s="105">
        <f t="shared" si="386"/>
        <v>2.6388888888888851E-2</v>
      </c>
      <c r="T503" s="105">
        <f t="shared" si="390"/>
        <v>2.0833333333333259E-3</v>
      </c>
      <c r="U503" s="56">
        <v>16.899999999999999</v>
      </c>
      <c r="V503" s="56">
        <f>INDEX('Počty dní'!A:E,MATCH(E503,'Počty dní'!C:C,0),4)</f>
        <v>205</v>
      </c>
      <c r="W503" s="166">
        <f t="shared" si="387"/>
        <v>3464.4999999999995</v>
      </c>
      <c r="X503" s="21"/>
    </row>
    <row r="504" spans="1:24" x14ac:dyDescent="0.25">
      <c r="A504" s="140">
        <v>134</v>
      </c>
      <c r="B504" s="56">
        <v>1034</v>
      </c>
      <c r="C504" s="56" t="s">
        <v>2</v>
      </c>
      <c r="D504" s="128"/>
      <c r="E504" s="101" t="str">
        <f t="shared" ref="E504:E506" si="391">CONCATENATE(C504,D504)</f>
        <v>X</v>
      </c>
      <c r="F504" s="56" t="s">
        <v>142</v>
      </c>
      <c r="G504" s="64">
        <v>5</v>
      </c>
      <c r="H504" s="56" t="str">
        <f t="shared" ref="H504:H506" si="392">CONCATENATE(F504,"/",G504)</f>
        <v>XXX131/5</v>
      </c>
      <c r="I504" s="56" t="s">
        <v>5</v>
      </c>
      <c r="J504" s="56" t="s">
        <v>5</v>
      </c>
      <c r="K504" s="103">
        <v>0.33333333333333331</v>
      </c>
      <c r="L504" s="104">
        <v>0.3354166666666667</v>
      </c>
      <c r="M504" s="68" t="s">
        <v>56</v>
      </c>
      <c r="N504" s="104">
        <v>0.3527777777777778</v>
      </c>
      <c r="O504" s="68" t="s">
        <v>76</v>
      </c>
      <c r="P504" s="56" t="str">
        <f t="shared" si="383"/>
        <v>OK</v>
      </c>
      <c r="Q504" s="105">
        <f t="shared" si="384"/>
        <v>1.7361111111111105E-2</v>
      </c>
      <c r="R504" s="105">
        <f t="shared" si="385"/>
        <v>2.0833333333333814E-3</v>
      </c>
      <c r="S504" s="105">
        <f t="shared" si="386"/>
        <v>1.9444444444444486E-2</v>
      </c>
      <c r="T504" s="105">
        <f t="shared" si="390"/>
        <v>2.9166666666666674E-2</v>
      </c>
      <c r="U504" s="56">
        <v>13</v>
      </c>
      <c r="V504" s="56">
        <f>INDEX('Počty dní'!A:E,MATCH(E504,'Počty dní'!C:C,0),4)</f>
        <v>205</v>
      </c>
      <c r="W504" s="166">
        <f t="shared" si="387"/>
        <v>2665</v>
      </c>
      <c r="X504" s="21"/>
    </row>
    <row r="505" spans="1:24" x14ac:dyDescent="0.25">
      <c r="A505" s="140">
        <v>134</v>
      </c>
      <c r="B505" s="56">
        <v>1034</v>
      </c>
      <c r="C505" s="56" t="s">
        <v>2</v>
      </c>
      <c r="D505" s="128"/>
      <c r="E505" s="101" t="str">
        <f t="shared" si="391"/>
        <v>X</v>
      </c>
      <c r="F505" s="56" t="s">
        <v>133</v>
      </c>
      <c r="G505" s="64">
        <v>7</v>
      </c>
      <c r="H505" s="56" t="str">
        <f t="shared" si="392"/>
        <v>XXX133/7</v>
      </c>
      <c r="I505" s="56" t="s">
        <v>5</v>
      </c>
      <c r="J505" s="56" t="s">
        <v>5</v>
      </c>
      <c r="K505" s="103">
        <v>0.35625000000000001</v>
      </c>
      <c r="L505" s="104">
        <v>0.3576388888888889</v>
      </c>
      <c r="M505" s="68" t="s">
        <v>76</v>
      </c>
      <c r="N505" s="104">
        <v>0.38194444444444442</v>
      </c>
      <c r="O505" s="68" t="s">
        <v>80</v>
      </c>
      <c r="P505" s="56" t="str">
        <f t="shared" si="383"/>
        <v>OK</v>
      </c>
      <c r="Q505" s="105">
        <f t="shared" si="384"/>
        <v>2.4305555555555525E-2</v>
      </c>
      <c r="R505" s="105">
        <f t="shared" si="385"/>
        <v>1.388888888888884E-3</v>
      </c>
      <c r="S505" s="105">
        <f t="shared" si="386"/>
        <v>2.5694444444444409E-2</v>
      </c>
      <c r="T505" s="105">
        <f t="shared" si="390"/>
        <v>3.4722222222222099E-3</v>
      </c>
      <c r="U505" s="56">
        <v>24.1</v>
      </c>
      <c r="V505" s="56">
        <f>INDEX('Počty dní'!A:E,MATCH(E505,'Počty dní'!C:C,0),4)</f>
        <v>205</v>
      </c>
      <c r="W505" s="166">
        <f t="shared" si="387"/>
        <v>4940.5</v>
      </c>
      <c r="X505" s="21"/>
    </row>
    <row r="506" spans="1:24" x14ac:dyDescent="0.25">
      <c r="A506" s="140">
        <v>134</v>
      </c>
      <c r="B506" s="56">
        <v>1034</v>
      </c>
      <c r="C506" s="56" t="s">
        <v>2</v>
      </c>
      <c r="D506" s="128"/>
      <c r="E506" s="101" t="str">
        <f t="shared" si="391"/>
        <v>X</v>
      </c>
      <c r="F506" s="56" t="s">
        <v>144</v>
      </c>
      <c r="G506" s="64">
        <v>12</v>
      </c>
      <c r="H506" s="56" t="str">
        <f t="shared" si="392"/>
        <v>XXX129/12</v>
      </c>
      <c r="I506" s="56" t="s">
        <v>5</v>
      </c>
      <c r="J506" s="56" t="s">
        <v>5</v>
      </c>
      <c r="K506" s="103">
        <v>0.3840277777777778</v>
      </c>
      <c r="L506" s="104">
        <v>0.38680555555555557</v>
      </c>
      <c r="M506" s="57" t="s">
        <v>80</v>
      </c>
      <c r="N506" s="104">
        <v>0.41388888888888892</v>
      </c>
      <c r="O506" s="68" t="s">
        <v>56</v>
      </c>
      <c r="P506" s="56" t="str">
        <f t="shared" si="383"/>
        <v>OK</v>
      </c>
      <c r="Q506" s="105">
        <f t="shared" si="384"/>
        <v>2.7083333333333348E-2</v>
      </c>
      <c r="R506" s="105">
        <f t="shared" si="385"/>
        <v>2.7777777777777679E-3</v>
      </c>
      <c r="S506" s="105">
        <f t="shared" si="386"/>
        <v>2.9861111111111116E-2</v>
      </c>
      <c r="T506" s="105">
        <f t="shared" si="390"/>
        <v>2.0833333333333814E-3</v>
      </c>
      <c r="U506" s="56">
        <v>21.3</v>
      </c>
      <c r="V506" s="56">
        <f>INDEX('Počty dní'!A:E,MATCH(E506,'Počty dní'!C:C,0),4)</f>
        <v>205</v>
      </c>
      <c r="W506" s="166">
        <f t="shared" si="387"/>
        <v>4366.5</v>
      </c>
      <c r="X506" s="21"/>
    </row>
    <row r="507" spans="1:24" x14ac:dyDescent="0.25">
      <c r="A507" s="140">
        <v>134</v>
      </c>
      <c r="B507" s="56">
        <v>1034</v>
      </c>
      <c r="C507" s="56" t="s">
        <v>2</v>
      </c>
      <c r="D507" s="128"/>
      <c r="E507" s="101" t="str">
        <f t="shared" ref="E507:E513" si="393">CONCATENATE(C507,D507)</f>
        <v>X</v>
      </c>
      <c r="F507" s="56" t="s">
        <v>140</v>
      </c>
      <c r="G507" s="71">
        <v>1</v>
      </c>
      <c r="H507" s="56" t="str">
        <f>CONCATENATE(F507,"/",G507)</f>
        <v>XXX127/1</v>
      </c>
      <c r="I507" s="56" t="s">
        <v>5</v>
      </c>
      <c r="J507" s="56" t="s">
        <v>5</v>
      </c>
      <c r="K507" s="103">
        <v>0.4375</v>
      </c>
      <c r="L507" s="104">
        <v>0.43888888888888888</v>
      </c>
      <c r="M507" s="57" t="s">
        <v>56</v>
      </c>
      <c r="N507" s="104">
        <v>0.46875</v>
      </c>
      <c r="O507" s="57" t="s">
        <v>56</v>
      </c>
      <c r="P507" s="56" t="str">
        <f t="shared" si="383"/>
        <v>OK</v>
      </c>
      <c r="Q507" s="105">
        <f t="shared" si="384"/>
        <v>2.9861111111111116E-2</v>
      </c>
      <c r="R507" s="105">
        <f t="shared" si="385"/>
        <v>1.388888888888884E-3</v>
      </c>
      <c r="S507" s="105">
        <f t="shared" si="386"/>
        <v>3.125E-2</v>
      </c>
      <c r="T507" s="105">
        <f t="shared" si="390"/>
        <v>2.3611111111111083E-2</v>
      </c>
      <c r="U507" s="56">
        <v>24.6</v>
      </c>
      <c r="V507" s="56">
        <f>INDEX('Počty dní'!A:E,MATCH(E507,'Počty dní'!C:C,0),4)</f>
        <v>205</v>
      </c>
      <c r="W507" s="166">
        <f t="shared" ref="W507:W513" si="394">V507*U507</f>
        <v>5043</v>
      </c>
      <c r="X507" s="21"/>
    </row>
    <row r="508" spans="1:24" x14ac:dyDescent="0.25">
      <c r="A508" s="140">
        <v>134</v>
      </c>
      <c r="B508" s="56">
        <v>1034</v>
      </c>
      <c r="C508" s="56" t="s">
        <v>2</v>
      </c>
      <c r="D508" s="128"/>
      <c r="E508" s="101" t="str">
        <f t="shared" si="393"/>
        <v>X</v>
      </c>
      <c r="F508" s="56" t="s">
        <v>139</v>
      </c>
      <c r="G508" s="64">
        <v>9</v>
      </c>
      <c r="H508" s="56" t="str">
        <f t="shared" ref="H508:H509" si="395">CONCATENATE(F508,"/",G508)</f>
        <v>XXX124/9</v>
      </c>
      <c r="I508" s="56" t="s">
        <v>5</v>
      </c>
      <c r="J508" s="56" t="s">
        <v>5</v>
      </c>
      <c r="K508" s="103">
        <v>0.50208333333333333</v>
      </c>
      <c r="L508" s="104">
        <v>0.50555555555555554</v>
      </c>
      <c r="M508" s="57" t="s">
        <v>56</v>
      </c>
      <c r="N508" s="104">
        <v>0.53402777777777777</v>
      </c>
      <c r="O508" s="57" t="s">
        <v>71</v>
      </c>
      <c r="P508" s="56" t="str">
        <f t="shared" si="383"/>
        <v>OK</v>
      </c>
      <c r="Q508" s="105">
        <f t="shared" si="384"/>
        <v>2.8472222222222232E-2</v>
      </c>
      <c r="R508" s="105">
        <f t="shared" si="385"/>
        <v>3.4722222222222099E-3</v>
      </c>
      <c r="S508" s="105">
        <f t="shared" si="386"/>
        <v>3.1944444444444442E-2</v>
      </c>
      <c r="T508" s="105">
        <f t="shared" si="390"/>
        <v>3.3333333333333326E-2</v>
      </c>
      <c r="U508" s="56">
        <v>23.8</v>
      </c>
      <c r="V508" s="56">
        <f>INDEX('Počty dní'!A:E,MATCH(E508,'Počty dní'!C:C,0),4)</f>
        <v>205</v>
      </c>
      <c r="W508" s="166">
        <f t="shared" si="394"/>
        <v>4879</v>
      </c>
      <c r="X508" s="21"/>
    </row>
    <row r="509" spans="1:24" x14ac:dyDescent="0.25">
      <c r="A509" s="140">
        <v>134</v>
      </c>
      <c r="B509" s="56">
        <v>1034</v>
      </c>
      <c r="C509" s="56" t="s">
        <v>2</v>
      </c>
      <c r="D509" s="128"/>
      <c r="E509" s="101" t="str">
        <f t="shared" si="393"/>
        <v>X</v>
      </c>
      <c r="F509" s="56" t="s">
        <v>139</v>
      </c>
      <c r="G509" s="64">
        <v>14</v>
      </c>
      <c r="H509" s="56" t="str">
        <f t="shared" si="395"/>
        <v>XXX124/14</v>
      </c>
      <c r="I509" s="56" t="s">
        <v>5</v>
      </c>
      <c r="J509" s="56" t="s">
        <v>5</v>
      </c>
      <c r="K509" s="103">
        <v>0.54652777777777783</v>
      </c>
      <c r="L509" s="104">
        <v>0.54861111111111105</v>
      </c>
      <c r="M509" s="57" t="s">
        <v>71</v>
      </c>
      <c r="N509" s="104">
        <v>0.58263888888888882</v>
      </c>
      <c r="O509" s="57" t="s">
        <v>56</v>
      </c>
      <c r="P509" s="56" t="str">
        <f t="shared" si="383"/>
        <v>OK</v>
      </c>
      <c r="Q509" s="105">
        <f t="shared" si="384"/>
        <v>3.4027777777777768E-2</v>
      </c>
      <c r="R509" s="105">
        <f t="shared" si="385"/>
        <v>2.0833333333332149E-3</v>
      </c>
      <c r="S509" s="105">
        <f t="shared" si="386"/>
        <v>3.6111111111110983E-2</v>
      </c>
      <c r="T509" s="105">
        <f t="shared" si="390"/>
        <v>1.2500000000000067E-2</v>
      </c>
      <c r="U509" s="56">
        <v>27.5</v>
      </c>
      <c r="V509" s="56">
        <f>INDEX('Počty dní'!A:E,MATCH(E509,'Počty dní'!C:C,0),4)</f>
        <v>205</v>
      </c>
      <c r="W509" s="166">
        <f t="shared" si="394"/>
        <v>5637.5</v>
      </c>
      <c r="X509" s="21"/>
    </row>
    <row r="510" spans="1:24" x14ac:dyDescent="0.25">
      <c r="A510" s="140">
        <v>134</v>
      </c>
      <c r="B510" s="56">
        <v>1034</v>
      </c>
      <c r="C510" s="56" t="s">
        <v>2</v>
      </c>
      <c r="D510" s="128"/>
      <c r="E510" s="101" t="str">
        <f t="shared" si="393"/>
        <v>X</v>
      </c>
      <c r="F510" s="56" t="s">
        <v>145</v>
      </c>
      <c r="G510" s="64">
        <v>21</v>
      </c>
      <c r="H510" s="56" t="str">
        <f>CONCATENATE(F510,"/",G510)</f>
        <v>XXX126/21</v>
      </c>
      <c r="I510" s="56" t="s">
        <v>5</v>
      </c>
      <c r="J510" s="56" t="s">
        <v>5</v>
      </c>
      <c r="K510" s="103">
        <v>0.58333333333333337</v>
      </c>
      <c r="L510" s="74">
        <v>0.58680555555555558</v>
      </c>
      <c r="M510" s="68" t="s">
        <v>56</v>
      </c>
      <c r="N510" s="104">
        <v>0.61805555555555558</v>
      </c>
      <c r="O510" s="57" t="s">
        <v>106</v>
      </c>
      <c r="P510" s="56" t="str">
        <f t="shared" si="383"/>
        <v>OK</v>
      </c>
      <c r="Q510" s="105">
        <f t="shared" si="384"/>
        <v>3.125E-2</v>
      </c>
      <c r="R510" s="105">
        <f t="shared" si="385"/>
        <v>3.4722222222222099E-3</v>
      </c>
      <c r="S510" s="105">
        <f t="shared" si="386"/>
        <v>3.472222222222221E-2</v>
      </c>
      <c r="T510" s="105">
        <f t="shared" si="390"/>
        <v>6.94444444444553E-4</v>
      </c>
      <c r="U510" s="56">
        <v>23.1</v>
      </c>
      <c r="V510" s="56">
        <f>INDEX('Počty dní'!A:E,MATCH(E510,'Počty dní'!C:C,0),4)</f>
        <v>205</v>
      </c>
      <c r="W510" s="166">
        <f t="shared" si="394"/>
        <v>4735.5</v>
      </c>
      <c r="X510" s="21"/>
    </row>
    <row r="511" spans="1:24" x14ac:dyDescent="0.25">
      <c r="A511" s="140">
        <v>134</v>
      </c>
      <c r="B511" s="56">
        <v>1034</v>
      </c>
      <c r="C511" s="56" t="s">
        <v>2</v>
      </c>
      <c r="D511" s="128"/>
      <c r="E511" s="101" t="str">
        <f t="shared" si="393"/>
        <v>X</v>
      </c>
      <c r="F511" s="56" t="s">
        <v>145</v>
      </c>
      <c r="G511" s="64">
        <v>26</v>
      </c>
      <c r="H511" s="56" t="str">
        <f>CONCATENATE(F511,"/",G511)</f>
        <v>XXX126/26</v>
      </c>
      <c r="I511" s="56" t="s">
        <v>5</v>
      </c>
      <c r="J511" s="56" t="s">
        <v>5</v>
      </c>
      <c r="K511" s="103">
        <v>0.62847222222222221</v>
      </c>
      <c r="L511" s="104">
        <v>0.62986111111111109</v>
      </c>
      <c r="M511" s="57" t="s">
        <v>106</v>
      </c>
      <c r="N511" s="104">
        <v>0.66319444444444442</v>
      </c>
      <c r="O511" s="68" t="s">
        <v>56</v>
      </c>
      <c r="P511" s="56" t="str">
        <f t="shared" si="383"/>
        <v>OK</v>
      </c>
      <c r="Q511" s="105">
        <f t="shared" si="384"/>
        <v>3.3333333333333326E-2</v>
      </c>
      <c r="R511" s="105">
        <f t="shared" si="385"/>
        <v>1.388888888888884E-3</v>
      </c>
      <c r="S511" s="105">
        <f t="shared" si="386"/>
        <v>3.472222222222221E-2</v>
      </c>
      <c r="T511" s="105">
        <f t="shared" si="390"/>
        <v>1.041666666666663E-2</v>
      </c>
      <c r="U511" s="56">
        <v>23.1</v>
      </c>
      <c r="V511" s="56">
        <f>INDEX('Počty dní'!A:E,MATCH(E511,'Počty dní'!C:C,0),4)</f>
        <v>205</v>
      </c>
      <c r="W511" s="166">
        <f t="shared" si="394"/>
        <v>4735.5</v>
      </c>
      <c r="X511" s="21"/>
    </row>
    <row r="512" spans="1:24" x14ac:dyDescent="0.25">
      <c r="A512" s="140">
        <v>134</v>
      </c>
      <c r="B512" s="56">
        <v>1034</v>
      </c>
      <c r="C512" s="56" t="s">
        <v>2</v>
      </c>
      <c r="D512" s="128"/>
      <c r="E512" s="101" t="str">
        <f t="shared" si="393"/>
        <v>X</v>
      </c>
      <c r="F512" s="56" t="s">
        <v>144</v>
      </c>
      <c r="G512" s="64">
        <v>21</v>
      </c>
      <c r="H512" s="56" t="str">
        <f>CONCATENATE(F512,"/",G512)</f>
        <v>XXX129/21</v>
      </c>
      <c r="I512" s="56" t="s">
        <v>5</v>
      </c>
      <c r="J512" s="56" t="s">
        <v>5</v>
      </c>
      <c r="K512" s="103">
        <v>0.66666666666666663</v>
      </c>
      <c r="L512" s="104">
        <v>0.6694444444444444</v>
      </c>
      <c r="M512" s="68" t="s">
        <v>56</v>
      </c>
      <c r="N512" s="104">
        <v>0.6958333333333333</v>
      </c>
      <c r="O512" s="57" t="s">
        <v>80</v>
      </c>
      <c r="P512" s="56" t="str">
        <f t="shared" si="383"/>
        <v>OK</v>
      </c>
      <c r="Q512" s="105">
        <f t="shared" si="384"/>
        <v>2.6388888888888906E-2</v>
      </c>
      <c r="R512" s="105">
        <f t="shared" si="385"/>
        <v>2.7777777777777679E-3</v>
      </c>
      <c r="S512" s="105">
        <f t="shared" si="386"/>
        <v>2.9166666666666674E-2</v>
      </c>
      <c r="T512" s="105">
        <f t="shared" si="390"/>
        <v>3.4722222222222099E-3</v>
      </c>
      <c r="U512" s="56">
        <v>22.3</v>
      </c>
      <c r="V512" s="56">
        <f>INDEX('Počty dní'!A:E,MATCH(E512,'Počty dní'!C:C,0),4)</f>
        <v>205</v>
      </c>
      <c r="W512" s="166">
        <f t="shared" si="394"/>
        <v>4571.5</v>
      </c>
      <c r="X512" s="21"/>
    </row>
    <row r="513" spans="1:48" x14ac:dyDescent="0.25">
      <c r="A513" s="140">
        <v>134</v>
      </c>
      <c r="B513" s="56">
        <v>1034</v>
      </c>
      <c r="C513" s="56" t="s">
        <v>2</v>
      </c>
      <c r="D513" s="128"/>
      <c r="E513" s="101" t="str">
        <f t="shared" si="393"/>
        <v>X</v>
      </c>
      <c r="F513" s="56" t="s">
        <v>144</v>
      </c>
      <c r="G513" s="64">
        <v>22</v>
      </c>
      <c r="H513" s="56" t="str">
        <f>CONCATENATE(F513,"/",G513)</f>
        <v>XXX129/22</v>
      </c>
      <c r="I513" s="56" t="s">
        <v>5</v>
      </c>
      <c r="J513" s="56" t="s">
        <v>5</v>
      </c>
      <c r="K513" s="103">
        <v>0.71736111111111101</v>
      </c>
      <c r="L513" s="104">
        <v>0.72013888888888899</v>
      </c>
      <c r="M513" s="57" t="s">
        <v>80</v>
      </c>
      <c r="N513" s="104">
        <v>0.74375000000000002</v>
      </c>
      <c r="O513" s="78" t="s">
        <v>56</v>
      </c>
      <c r="P513" s="56" t="str">
        <f t="shared" si="383"/>
        <v>OK</v>
      </c>
      <c r="Q513" s="105">
        <f t="shared" si="384"/>
        <v>2.3611111111111027E-2</v>
      </c>
      <c r="R513" s="105">
        <f t="shared" si="385"/>
        <v>2.77777777777799E-3</v>
      </c>
      <c r="S513" s="105">
        <f t="shared" si="386"/>
        <v>2.6388888888889017E-2</v>
      </c>
      <c r="T513" s="105">
        <f t="shared" si="390"/>
        <v>2.1527777777777701E-2</v>
      </c>
      <c r="U513" s="56">
        <v>19.3</v>
      </c>
      <c r="V513" s="56">
        <f>INDEX('Počty dní'!A:E,MATCH(E513,'Počty dní'!C:C,0),4)</f>
        <v>205</v>
      </c>
      <c r="W513" s="166">
        <f t="shared" si="394"/>
        <v>3956.5</v>
      </c>
      <c r="X513" s="21"/>
    </row>
    <row r="514" spans="1:48" x14ac:dyDescent="0.25">
      <c r="A514" s="140">
        <v>134</v>
      </c>
      <c r="B514" s="56">
        <v>1034</v>
      </c>
      <c r="C514" s="56" t="s">
        <v>2</v>
      </c>
      <c r="D514" s="128"/>
      <c r="E514" s="101" t="str">
        <f t="shared" ref="E514:E517" si="396">CONCATENATE(C514,D514)</f>
        <v>X</v>
      </c>
      <c r="F514" s="56" t="s">
        <v>144</v>
      </c>
      <c r="G514" s="64">
        <v>23</v>
      </c>
      <c r="H514" s="56" t="str">
        <f t="shared" si="389"/>
        <v>XXX129/23</v>
      </c>
      <c r="I514" s="56" t="s">
        <v>5</v>
      </c>
      <c r="J514" s="56" t="s">
        <v>5</v>
      </c>
      <c r="K514" s="103">
        <v>0.75</v>
      </c>
      <c r="L514" s="104">
        <v>0.75277777777777777</v>
      </c>
      <c r="M514" s="68" t="s">
        <v>56</v>
      </c>
      <c r="N514" s="104">
        <v>0.77916666666666667</v>
      </c>
      <c r="O514" s="68" t="s">
        <v>80</v>
      </c>
      <c r="P514" s="56" t="str">
        <f t="shared" si="383"/>
        <v>OK</v>
      </c>
      <c r="Q514" s="105">
        <f t="shared" si="384"/>
        <v>2.6388888888888906E-2</v>
      </c>
      <c r="R514" s="105">
        <f t="shared" si="385"/>
        <v>2.7777777777777679E-3</v>
      </c>
      <c r="S514" s="105">
        <f t="shared" si="386"/>
        <v>2.9166666666666674E-2</v>
      </c>
      <c r="T514" s="105">
        <f t="shared" si="390"/>
        <v>6.2499999999999778E-3</v>
      </c>
      <c r="U514" s="56">
        <v>21.3</v>
      </c>
      <c r="V514" s="56">
        <f>INDEX('Počty dní'!A:E,MATCH(E514,'Počty dní'!C:C,0),4)</f>
        <v>205</v>
      </c>
      <c r="W514" s="166">
        <f t="shared" si="387"/>
        <v>4366.5</v>
      </c>
      <c r="X514" s="21"/>
    </row>
    <row r="515" spans="1:48" x14ac:dyDescent="0.25">
      <c r="A515" s="140">
        <v>134</v>
      </c>
      <c r="B515" s="56">
        <v>1034</v>
      </c>
      <c r="C515" s="56" t="s">
        <v>2</v>
      </c>
      <c r="D515" s="128"/>
      <c r="E515" s="101" t="str">
        <f t="shared" si="396"/>
        <v>X</v>
      </c>
      <c r="F515" s="56" t="s">
        <v>144</v>
      </c>
      <c r="G515" s="73">
        <v>24</v>
      </c>
      <c r="H515" s="56" t="str">
        <f t="shared" si="389"/>
        <v>XXX129/24</v>
      </c>
      <c r="I515" s="56" t="s">
        <v>5</v>
      </c>
      <c r="J515" s="56" t="s">
        <v>5</v>
      </c>
      <c r="K515" s="123">
        <v>0.80069444444444438</v>
      </c>
      <c r="L515" s="124">
        <v>0.80347222222222225</v>
      </c>
      <c r="M515" s="79" t="s">
        <v>80</v>
      </c>
      <c r="N515" s="124">
        <v>0.82708333333333339</v>
      </c>
      <c r="O515" s="79" t="s">
        <v>56</v>
      </c>
      <c r="P515" s="56" t="str">
        <f t="shared" si="383"/>
        <v>OK</v>
      </c>
      <c r="Q515" s="105">
        <f t="shared" si="384"/>
        <v>2.3611111111111138E-2</v>
      </c>
      <c r="R515" s="105">
        <f t="shared" si="385"/>
        <v>2.7777777777778789E-3</v>
      </c>
      <c r="S515" s="105">
        <f t="shared" si="386"/>
        <v>2.6388888888889017E-2</v>
      </c>
      <c r="T515" s="105">
        <f t="shared" si="390"/>
        <v>2.1527777777777701E-2</v>
      </c>
      <c r="U515" s="56">
        <v>19.3</v>
      </c>
      <c r="V515" s="56">
        <f>INDEX('Počty dní'!A:E,MATCH(E515,'Počty dní'!C:C,0),4)</f>
        <v>205</v>
      </c>
      <c r="W515" s="166">
        <f t="shared" si="387"/>
        <v>3956.5</v>
      </c>
      <c r="X515" s="21"/>
    </row>
    <row r="516" spans="1:48" x14ac:dyDescent="0.25">
      <c r="A516" s="140">
        <v>134</v>
      </c>
      <c r="B516" s="56">
        <v>1034</v>
      </c>
      <c r="C516" s="56" t="s">
        <v>2</v>
      </c>
      <c r="D516" s="128"/>
      <c r="E516" s="101" t="str">
        <f t="shared" si="396"/>
        <v>X</v>
      </c>
      <c r="F516" s="56" t="s">
        <v>144</v>
      </c>
      <c r="G516" s="73">
        <v>25</v>
      </c>
      <c r="H516" s="56" t="str">
        <f t="shared" si="389"/>
        <v>XXX129/25</v>
      </c>
      <c r="I516" s="56" t="s">
        <v>5</v>
      </c>
      <c r="J516" s="56" t="s">
        <v>5</v>
      </c>
      <c r="K516" s="123">
        <v>0.83333333333333337</v>
      </c>
      <c r="L516" s="124">
        <v>0.83611111111111114</v>
      </c>
      <c r="M516" s="79" t="s">
        <v>56</v>
      </c>
      <c r="N516" s="124">
        <v>0.86458333333333337</v>
      </c>
      <c r="O516" s="79" t="s">
        <v>79</v>
      </c>
      <c r="P516" s="56" t="str">
        <f t="shared" si="383"/>
        <v>OK</v>
      </c>
      <c r="Q516" s="105">
        <f t="shared" si="384"/>
        <v>2.8472222222222232E-2</v>
      </c>
      <c r="R516" s="105">
        <f t="shared" si="385"/>
        <v>2.7777777777777679E-3</v>
      </c>
      <c r="S516" s="105">
        <f t="shared" si="386"/>
        <v>3.125E-2</v>
      </c>
      <c r="T516" s="105">
        <f t="shared" si="390"/>
        <v>6.2499999999999778E-3</v>
      </c>
      <c r="U516" s="56">
        <v>23.4</v>
      </c>
      <c r="V516" s="56">
        <f>INDEX('Počty dní'!A:E,MATCH(E516,'Počty dní'!C:C,0),4)</f>
        <v>205</v>
      </c>
      <c r="W516" s="166">
        <f t="shared" si="387"/>
        <v>4797</v>
      </c>
      <c r="X516" s="21"/>
    </row>
    <row r="517" spans="1:48" ht="15.75" thickBot="1" x14ac:dyDescent="0.3">
      <c r="A517" s="141">
        <v>134</v>
      </c>
      <c r="B517" s="58">
        <v>1034</v>
      </c>
      <c r="C517" s="58" t="s">
        <v>2</v>
      </c>
      <c r="D517" s="167"/>
      <c r="E517" s="168" t="str">
        <f t="shared" si="396"/>
        <v>X</v>
      </c>
      <c r="F517" s="58" t="s">
        <v>144</v>
      </c>
      <c r="G517" s="200">
        <v>26</v>
      </c>
      <c r="H517" s="58" t="str">
        <f t="shared" si="389"/>
        <v>XXX129/26</v>
      </c>
      <c r="I517" s="58" t="s">
        <v>5</v>
      </c>
      <c r="J517" s="58" t="s">
        <v>5</v>
      </c>
      <c r="K517" s="201">
        <v>0.87847222222222221</v>
      </c>
      <c r="L517" s="202">
        <v>0.88194444444444453</v>
      </c>
      <c r="M517" s="205" t="s">
        <v>79</v>
      </c>
      <c r="N517" s="202">
        <v>0.90833333333333333</v>
      </c>
      <c r="O517" s="205" t="s">
        <v>56</v>
      </c>
      <c r="P517" s="232"/>
      <c r="Q517" s="170">
        <f t="shared" si="384"/>
        <v>2.6388888888888795E-2</v>
      </c>
      <c r="R517" s="170">
        <f t="shared" si="385"/>
        <v>3.4722222222223209E-3</v>
      </c>
      <c r="S517" s="170">
        <f t="shared" si="386"/>
        <v>2.9861111111111116E-2</v>
      </c>
      <c r="T517" s="170">
        <f t="shared" si="390"/>
        <v>1.388888888888884E-2</v>
      </c>
      <c r="U517" s="58">
        <v>23.4</v>
      </c>
      <c r="V517" s="58">
        <f>INDEX('Počty dní'!A:E,MATCH(E517,'Počty dní'!C:C,0),4)</f>
        <v>205</v>
      </c>
      <c r="W517" s="171">
        <f t="shared" si="387"/>
        <v>4797</v>
      </c>
      <c r="X517" s="21"/>
    </row>
    <row r="518" spans="1:48" ht="15.75" thickBot="1" x14ac:dyDescent="0.3">
      <c r="A518" s="172" t="str">
        <f ca="1">CONCATENATE(INDIRECT("R[-3]C[0]",FALSE),"celkem")</f>
        <v>134celkem</v>
      </c>
      <c r="B518" s="173"/>
      <c r="C518" s="173" t="str">
        <f ca="1">INDIRECT("R[-1]C[12]",FALSE)</f>
        <v>Bystřice n.Pern.,,aut.nádr.</v>
      </c>
      <c r="D518" s="174"/>
      <c r="E518" s="173"/>
      <c r="F518" s="175"/>
      <c r="G518" s="173"/>
      <c r="H518" s="176"/>
      <c r="I518" s="177"/>
      <c r="J518" s="178" t="str">
        <f ca="1">INDIRECT("R[-3]C[0]",FALSE)</f>
        <v>S</v>
      </c>
      <c r="K518" s="179"/>
      <c r="L518" s="180"/>
      <c r="M518" s="181"/>
      <c r="N518" s="180"/>
      <c r="O518" s="182"/>
      <c r="P518" s="173"/>
      <c r="Q518" s="183">
        <f>SUM(Q500:Q517)</f>
        <v>0.48680555555555544</v>
      </c>
      <c r="R518" s="183">
        <f>SUM(R500:R517)</f>
        <v>4.5833333333333559E-2</v>
      </c>
      <c r="S518" s="183">
        <f>SUM(S500:S517)</f>
        <v>0.53263888888888899</v>
      </c>
      <c r="T518" s="183">
        <f>SUM(T500:T517)</f>
        <v>0.20902777777777767</v>
      </c>
      <c r="U518" s="184">
        <f>SUM(U500:U517)</f>
        <v>392.5</v>
      </c>
      <c r="V518" s="185"/>
      <c r="W518" s="186">
        <f>SUM(W500:W517)</f>
        <v>80462.5</v>
      </c>
      <c r="X518" s="21"/>
    </row>
    <row r="519" spans="1:48" x14ac:dyDescent="0.25">
      <c r="D519" s="129"/>
      <c r="E519" s="116"/>
      <c r="G519" s="67"/>
      <c r="K519" s="117"/>
      <c r="L519" s="118"/>
      <c r="M519" s="70"/>
      <c r="N519" s="118"/>
      <c r="O519" s="80"/>
      <c r="X519" s="21"/>
    </row>
    <row r="520" spans="1:48" ht="15.75" thickBot="1" x14ac:dyDescent="0.3">
      <c r="D520" s="129"/>
      <c r="E520" s="116"/>
      <c r="G520" s="67"/>
      <c r="K520" s="117"/>
      <c r="L520" s="118"/>
      <c r="M520" s="63"/>
      <c r="N520" s="118"/>
      <c r="O520" s="63"/>
      <c r="X520" s="21"/>
    </row>
    <row r="521" spans="1:48" x14ac:dyDescent="0.25">
      <c r="A521" s="138">
        <v>135</v>
      </c>
      <c r="B521" s="53">
        <v>1035</v>
      </c>
      <c r="C521" s="53" t="s">
        <v>2</v>
      </c>
      <c r="D521" s="159"/>
      <c r="E521" s="160" t="str">
        <f t="shared" ref="E521:E532" si="397">CONCATENATE(C521,D521)</f>
        <v>X</v>
      </c>
      <c r="F521" s="53" t="s">
        <v>129</v>
      </c>
      <c r="G521" s="188">
        <v>51</v>
      </c>
      <c r="H521" s="53" t="str">
        <f t="shared" ref="H521:H532" si="398">CONCATENATE(F521,"/",G521)</f>
        <v>XXX120/51</v>
      </c>
      <c r="I521" s="53" t="s">
        <v>5</v>
      </c>
      <c r="J521" s="53" t="s">
        <v>5</v>
      </c>
      <c r="K521" s="162">
        <v>0.18680555555555556</v>
      </c>
      <c r="L521" s="163">
        <v>0.1875</v>
      </c>
      <c r="M521" s="164" t="s">
        <v>56</v>
      </c>
      <c r="N521" s="163">
        <v>0.20208333333333331</v>
      </c>
      <c r="O521" s="164" t="s">
        <v>60</v>
      </c>
      <c r="P521" s="53" t="str">
        <f>IF(M522=O521,"OK","POZOR")</f>
        <v>OK</v>
      </c>
      <c r="Q521" s="165">
        <f t="shared" ref="Q521:Q535" si="399">IF(ISNUMBER(G521),N521-L521,IF(F521="přejezd",N521-L521,0))</f>
        <v>1.4583333333333309E-2</v>
      </c>
      <c r="R521" s="165">
        <f t="shared" ref="R521:R535" si="400">IF(ISNUMBER(G521),L521-K521,0)</f>
        <v>6.9444444444444198E-4</v>
      </c>
      <c r="S521" s="165">
        <f t="shared" ref="S521:S535" si="401">Q521+R521</f>
        <v>1.5277777777777751E-2</v>
      </c>
      <c r="T521" s="165"/>
      <c r="U521" s="53">
        <v>13.6</v>
      </c>
      <c r="V521" s="53">
        <f>INDEX('Počty dní'!A:E,MATCH(E521,'Počty dní'!C:C,0),4)</f>
        <v>205</v>
      </c>
      <c r="W521" s="98">
        <f t="shared" ref="W521:W535" si="402">V521*U521</f>
        <v>2788</v>
      </c>
      <c r="X521" s="21"/>
    </row>
    <row r="522" spans="1:48" x14ac:dyDescent="0.25">
      <c r="A522" s="140">
        <v>135</v>
      </c>
      <c r="B522" s="56">
        <v>1035</v>
      </c>
      <c r="C522" s="56" t="s">
        <v>2</v>
      </c>
      <c r="D522" s="137"/>
      <c r="E522" s="101" t="str">
        <f t="shared" ref="E522:E527" si="403">CONCATENATE(C522,D522)</f>
        <v>X</v>
      </c>
      <c r="F522" s="56" t="s">
        <v>146</v>
      </c>
      <c r="G522" s="64">
        <v>2</v>
      </c>
      <c r="H522" s="56" t="str">
        <f t="shared" ref="H522:H527" si="404">CONCATENATE(F522,"/",G522)</f>
        <v>XXX122/2</v>
      </c>
      <c r="I522" s="56" t="s">
        <v>5</v>
      </c>
      <c r="J522" s="56" t="s">
        <v>5</v>
      </c>
      <c r="K522" s="103">
        <v>0.21111111111111111</v>
      </c>
      <c r="L522" s="104">
        <v>0.21180555555555555</v>
      </c>
      <c r="M522" s="68" t="s">
        <v>60</v>
      </c>
      <c r="N522" s="74">
        <v>0.22222222222222221</v>
      </c>
      <c r="O522" s="68" t="s">
        <v>90</v>
      </c>
      <c r="P522" s="56" t="str">
        <f t="shared" ref="P522:P534" si="405">IF(M523=O522,"OK","POZOR")</f>
        <v>OK</v>
      </c>
      <c r="Q522" s="105">
        <f t="shared" si="399"/>
        <v>1.0416666666666657E-2</v>
      </c>
      <c r="R522" s="105">
        <f t="shared" si="400"/>
        <v>6.9444444444444198E-4</v>
      </c>
      <c r="S522" s="105">
        <f t="shared" si="401"/>
        <v>1.1111111111111099E-2</v>
      </c>
      <c r="T522" s="105">
        <f t="shared" ref="T522:T535" si="406">K522-N521</f>
        <v>9.0277777777778012E-3</v>
      </c>
      <c r="U522" s="56">
        <v>16.100000000000001</v>
      </c>
      <c r="V522" s="56">
        <f>INDEX('Počty dní'!A:E,MATCH(E522,'Počty dní'!C:C,0),4)</f>
        <v>205</v>
      </c>
      <c r="W522" s="166">
        <f t="shared" ref="W522:W529" si="407">V522*U522</f>
        <v>3300.5000000000005</v>
      </c>
      <c r="X522" s="21"/>
    </row>
    <row r="523" spans="1:48" x14ac:dyDescent="0.25">
      <c r="A523" s="140">
        <v>135</v>
      </c>
      <c r="B523" s="56">
        <v>1035</v>
      </c>
      <c r="C523" s="56" t="s">
        <v>2</v>
      </c>
      <c r="D523" s="137"/>
      <c r="E523" s="101" t="str">
        <f t="shared" ref="E523:E524" si="408">CONCATENATE(C523,D523)</f>
        <v>X</v>
      </c>
      <c r="F523" s="56" t="s">
        <v>139</v>
      </c>
      <c r="G523" s="64">
        <v>4</v>
      </c>
      <c r="H523" s="56" t="str">
        <f t="shared" ref="H523:H524" si="409">CONCATENATE(F523,"/",G523)</f>
        <v>XXX124/4</v>
      </c>
      <c r="I523" s="56" t="s">
        <v>5</v>
      </c>
      <c r="J523" s="56" t="s">
        <v>5</v>
      </c>
      <c r="K523" s="103">
        <v>0.23402777777777781</v>
      </c>
      <c r="L523" s="104">
        <v>0.23472222222222219</v>
      </c>
      <c r="M523" s="68" t="s">
        <v>90</v>
      </c>
      <c r="N523" s="74">
        <v>0.24374999999999999</v>
      </c>
      <c r="O523" s="57" t="s">
        <v>56</v>
      </c>
      <c r="P523" s="56" t="str">
        <f t="shared" si="405"/>
        <v>OK</v>
      </c>
      <c r="Q523" s="105">
        <f t="shared" si="399"/>
        <v>9.0277777777778012E-3</v>
      </c>
      <c r="R523" s="105">
        <f t="shared" si="400"/>
        <v>6.9444444444438647E-4</v>
      </c>
      <c r="S523" s="105">
        <f t="shared" si="401"/>
        <v>9.7222222222221877E-3</v>
      </c>
      <c r="T523" s="105">
        <f t="shared" si="406"/>
        <v>1.1805555555555597E-2</v>
      </c>
      <c r="U523" s="56">
        <v>7.9</v>
      </c>
      <c r="V523" s="56">
        <f>INDEX('Počty dní'!A:E,MATCH(E523,'Počty dní'!C:C,0),4)</f>
        <v>205</v>
      </c>
      <c r="W523" s="166">
        <f t="shared" si="407"/>
        <v>1619.5</v>
      </c>
      <c r="X523" s="21"/>
    </row>
    <row r="524" spans="1:48" x14ac:dyDescent="0.25">
      <c r="A524" s="140">
        <v>135</v>
      </c>
      <c r="B524" s="56">
        <v>1035</v>
      </c>
      <c r="C524" s="56" t="s">
        <v>2</v>
      </c>
      <c r="D524" s="102"/>
      <c r="E524" s="56" t="str">
        <f t="shared" si="408"/>
        <v>X</v>
      </c>
      <c r="F524" s="56" t="s">
        <v>82</v>
      </c>
      <c r="G524" s="56"/>
      <c r="H524" s="56" t="str">
        <f t="shared" si="409"/>
        <v>přejezd/</v>
      </c>
      <c r="I524" s="99"/>
      <c r="J524" s="56" t="s">
        <v>5</v>
      </c>
      <c r="K524" s="103">
        <v>0.25555555555555559</v>
      </c>
      <c r="L524" s="104">
        <v>0.25555555555555559</v>
      </c>
      <c r="M524" s="68" t="str">
        <f>O523</f>
        <v>Bystřice n.Pern.,,aut.nádr.</v>
      </c>
      <c r="N524" s="104">
        <v>0.26527777777777778</v>
      </c>
      <c r="O524" s="68" t="s">
        <v>69</v>
      </c>
      <c r="P524" s="56" t="str">
        <f t="shared" si="405"/>
        <v>OK</v>
      </c>
      <c r="Q524" s="105">
        <f t="shared" si="399"/>
        <v>9.7222222222221877E-3</v>
      </c>
      <c r="R524" s="105">
        <f t="shared" si="400"/>
        <v>0</v>
      </c>
      <c r="S524" s="105">
        <f t="shared" si="401"/>
        <v>9.7222222222221877E-3</v>
      </c>
      <c r="T524" s="105">
        <f t="shared" si="406"/>
        <v>1.1805555555555597E-2</v>
      </c>
      <c r="U524" s="56">
        <v>0</v>
      </c>
      <c r="V524" s="56">
        <f>INDEX('Počty dní'!A:E,MATCH(E524,'Počty dní'!C:C,0),4)</f>
        <v>205</v>
      </c>
      <c r="W524" s="166">
        <f t="shared" si="407"/>
        <v>0</v>
      </c>
      <c r="X524" s="21"/>
      <c r="AL524" s="27"/>
      <c r="AM524" s="27"/>
      <c r="AP524" s="16"/>
      <c r="AQ524" s="16"/>
      <c r="AR524" s="16"/>
      <c r="AS524" s="16"/>
      <c r="AT524" s="16"/>
      <c r="AU524" s="28"/>
      <c r="AV524" s="28"/>
    </row>
    <row r="525" spans="1:48" x14ac:dyDescent="0.25">
      <c r="A525" s="140">
        <v>135</v>
      </c>
      <c r="B525" s="56">
        <v>1035</v>
      </c>
      <c r="C525" s="56" t="s">
        <v>2</v>
      </c>
      <c r="D525" s="128"/>
      <c r="E525" s="101" t="str">
        <f t="shared" si="403"/>
        <v>X</v>
      </c>
      <c r="F525" s="56" t="s">
        <v>146</v>
      </c>
      <c r="G525" s="64">
        <v>5</v>
      </c>
      <c r="H525" s="56" t="str">
        <f t="shared" si="404"/>
        <v>XXX122/5</v>
      </c>
      <c r="I525" s="56" t="s">
        <v>5</v>
      </c>
      <c r="J525" s="56" t="s">
        <v>5</v>
      </c>
      <c r="K525" s="103">
        <v>0.26527777777777778</v>
      </c>
      <c r="L525" s="104">
        <v>0.26597222222222222</v>
      </c>
      <c r="M525" s="68" t="s">
        <v>69</v>
      </c>
      <c r="N525" s="74">
        <v>0.28819444444444436</v>
      </c>
      <c r="O525" s="68" t="s">
        <v>60</v>
      </c>
      <c r="P525" s="56" t="str">
        <f t="shared" si="405"/>
        <v>OK</v>
      </c>
      <c r="Q525" s="105">
        <f t="shared" si="399"/>
        <v>2.2222222222222143E-2</v>
      </c>
      <c r="R525" s="105">
        <f t="shared" si="400"/>
        <v>6.9444444444444198E-4</v>
      </c>
      <c r="S525" s="105">
        <f t="shared" si="401"/>
        <v>2.2916666666666585E-2</v>
      </c>
      <c r="T525" s="105">
        <f t="shared" si="406"/>
        <v>0</v>
      </c>
      <c r="U525" s="56">
        <v>16.100000000000001</v>
      </c>
      <c r="V525" s="56">
        <f>INDEX('Počty dní'!A:E,MATCH(E525,'Počty dní'!C:C,0),4)</f>
        <v>205</v>
      </c>
      <c r="W525" s="166">
        <f t="shared" si="407"/>
        <v>3300.5000000000005</v>
      </c>
      <c r="X525" s="21"/>
    </row>
    <row r="526" spans="1:48" x14ac:dyDescent="0.25">
      <c r="A526" s="140">
        <v>135</v>
      </c>
      <c r="B526" s="56">
        <v>1035</v>
      </c>
      <c r="C526" s="56" t="s">
        <v>2</v>
      </c>
      <c r="D526" s="128">
        <v>25</v>
      </c>
      <c r="E526" s="101" t="str">
        <f t="shared" si="403"/>
        <v>X25</v>
      </c>
      <c r="F526" s="56" t="s">
        <v>131</v>
      </c>
      <c r="G526" s="64">
        <v>3</v>
      </c>
      <c r="H526" s="56" t="str">
        <f t="shared" si="404"/>
        <v>XXX123/3</v>
      </c>
      <c r="I526" s="56" t="s">
        <v>5</v>
      </c>
      <c r="J526" s="56" t="s">
        <v>5</v>
      </c>
      <c r="K526" s="103">
        <v>0.28819444444444448</v>
      </c>
      <c r="L526" s="104">
        <v>0.28888888888888892</v>
      </c>
      <c r="M526" s="68" t="s">
        <v>60</v>
      </c>
      <c r="N526" s="104">
        <v>0.3034722222222222</v>
      </c>
      <c r="O526" s="68" t="s">
        <v>65</v>
      </c>
      <c r="P526" s="56" t="str">
        <f t="shared" si="405"/>
        <v>OK</v>
      </c>
      <c r="Q526" s="105">
        <f t="shared" si="399"/>
        <v>1.4583333333333282E-2</v>
      </c>
      <c r="R526" s="105">
        <f t="shared" si="400"/>
        <v>6.9444444444444198E-4</v>
      </c>
      <c r="S526" s="105">
        <f t="shared" si="401"/>
        <v>1.5277777777777724E-2</v>
      </c>
      <c r="T526" s="105">
        <f t="shared" si="406"/>
        <v>0</v>
      </c>
      <c r="U526" s="56">
        <v>12.6</v>
      </c>
      <c r="V526" s="56">
        <f>INDEX('Počty dní'!A:E,MATCH(E526,'Počty dní'!C:C,0),4)</f>
        <v>205</v>
      </c>
      <c r="W526" s="166">
        <f t="shared" si="407"/>
        <v>2583</v>
      </c>
      <c r="X526" s="21"/>
    </row>
    <row r="527" spans="1:48" x14ac:dyDescent="0.25">
      <c r="A527" s="140">
        <v>135</v>
      </c>
      <c r="B527" s="56">
        <v>1035</v>
      </c>
      <c r="C527" s="56" t="s">
        <v>2</v>
      </c>
      <c r="D527" s="128">
        <v>25</v>
      </c>
      <c r="E527" s="101" t="str">
        <f t="shared" si="403"/>
        <v>X25</v>
      </c>
      <c r="F527" s="56" t="s">
        <v>129</v>
      </c>
      <c r="G527" s="64">
        <v>54</v>
      </c>
      <c r="H527" s="56" t="str">
        <f t="shared" si="404"/>
        <v>XXX120/54</v>
      </c>
      <c r="I527" s="56" t="s">
        <v>5</v>
      </c>
      <c r="J527" s="56" t="s">
        <v>5</v>
      </c>
      <c r="K527" s="103">
        <v>0.3034722222222222</v>
      </c>
      <c r="L527" s="104">
        <v>0.30486111111111108</v>
      </c>
      <c r="M527" s="57" t="s">
        <v>65</v>
      </c>
      <c r="N527" s="104">
        <v>0.31805555555555554</v>
      </c>
      <c r="O527" s="57" t="s">
        <v>56</v>
      </c>
      <c r="P527" s="56" t="str">
        <f t="shared" si="405"/>
        <v>OK</v>
      </c>
      <c r="Q527" s="105">
        <f t="shared" si="399"/>
        <v>1.3194444444444453E-2</v>
      </c>
      <c r="R527" s="105">
        <f t="shared" si="400"/>
        <v>1.388888888888884E-3</v>
      </c>
      <c r="S527" s="105">
        <f t="shared" si="401"/>
        <v>1.4583333333333337E-2</v>
      </c>
      <c r="T527" s="105">
        <f t="shared" si="406"/>
        <v>0</v>
      </c>
      <c r="U527" s="56">
        <v>12.7</v>
      </c>
      <c r="V527" s="56">
        <f>INDEX('Počty dní'!A:E,MATCH(E527,'Počty dní'!C:C,0),4)</f>
        <v>205</v>
      </c>
      <c r="W527" s="166">
        <f t="shared" si="407"/>
        <v>2603.5</v>
      </c>
      <c r="X527" s="21"/>
    </row>
    <row r="528" spans="1:48" x14ac:dyDescent="0.25">
      <c r="A528" s="140">
        <v>135</v>
      </c>
      <c r="B528" s="56">
        <v>1035</v>
      </c>
      <c r="C528" s="56" t="s">
        <v>2</v>
      </c>
      <c r="D528" s="128"/>
      <c r="E528" s="101" t="str">
        <f>CONCATENATE(C528,D528)</f>
        <v>X</v>
      </c>
      <c r="F528" s="56" t="s">
        <v>139</v>
      </c>
      <c r="G528" s="64">
        <v>7</v>
      </c>
      <c r="H528" s="56" t="str">
        <f>CONCATENATE(F528,"/",G528)</f>
        <v>XXX124/7</v>
      </c>
      <c r="I528" s="56" t="s">
        <v>5</v>
      </c>
      <c r="J528" s="56" t="s">
        <v>5</v>
      </c>
      <c r="K528" s="103">
        <v>0.4145833333333333</v>
      </c>
      <c r="L528" s="104">
        <v>0.41736111111111113</v>
      </c>
      <c r="M528" s="68" t="s">
        <v>56</v>
      </c>
      <c r="N528" s="104">
        <v>0.43194444444444446</v>
      </c>
      <c r="O528" s="81" t="s">
        <v>90</v>
      </c>
      <c r="P528" s="56" t="str">
        <f t="shared" si="405"/>
        <v>OK</v>
      </c>
      <c r="Q528" s="105">
        <f t="shared" si="399"/>
        <v>1.4583333333333337E-2</v>
      </c>
      <c r="R528" s="105">
        <f t="shared" si="400"/>
        <v>2.7777777777778234E-3</v>
      </c>
      <c r="S528" s="105">
        <f t="shared" si="401"/>
        <v>1.736111111111116E-2</v>
      </c>
      <c r="T528" s="105">
        <f t="shared" si="406"/>
        <v>9.6527777777777768E-2</v>
      </c>
      <c r="U528" s="56">
        <v>12.5</v>
      </c>
      <c r="V528" s="56">
        <f>INDEX('Počty dní'!A:E,MATCH(E528,'Počty dní'!C:C,0),4)</f>
        <v>205</v>
      </c>
      <c r="W528" s="166">
        <f t="shared" si="407"/>
        <v>2562.5</v>
      </c>
      <c r="X528" s="21"/>
    </row>
    <row r="529" spans="1:24" x14ac:dyDescent="0.25">
      <c r="A529" s="140">
        <v>135</v>
      </c>
      <c r="B529" s="56">
        <v>1035</v>
      </c>
      <c r="C529" s="56" t="s">
        <v>2</v>
      </c>
      <c r="D529" s="128"/>
      <c r="E529" s="101" t="str">
        <f>CONCATENATE(C529,D529)</f>
        <v>X</v>
      </c>
      <c r="F529" s="56" t="s">
        <v>146</v>
      </c>
      <c r="G529" s="64">
        <v>13</v>
      </c>
      <c r="H529" s="56" t="str">
        <f>CONCATENATE(F529,"/",G529)</f>
        <v>XXX122/13</v>
      </c>
      <c r="I529" s="56" t="s">
        <v>5</v>
      </c>
      <c r="J529" s="56" t="s">
        <v>5</v>
      </c>
      <c r="K529" s="103">
        <v>0.52500000000000002</v>
      </c>
      <c r="L529" s="104">
        <v>0.52638888888888891</v>
      </c>
      <c r="M529" s="68" t="s">
        <v>90</v>
      </c>
      <c r="N529" s="104">
        <v>0.53819444444444442</v>
      </c>
      <c r="O529" s="68" t="s">
        <v>60</v>
      </c>
      <c r="P529" s="56" t="str">
        <f t="shared" si="405"/>
        <v>OK</v>
      </c>
      <c r="Q529" s="105">
        <f t="shared" si="399"/>
        <v>1.1805555555555514E-2</v>
      </c>
      <c r="R529" s="105">
        <f t="shared" si="400"/>
        <v>1.388888888888884E-3</v>
      </c>
      <c r="S529" s="105">
        <f t="shared" si="401"/>
        <v>1.3194444444444398E-2</v>
      </c>
      <c r="T529" s="105">
        <f t="shared" si="406"/>
        <v>9.3055555555555558E-2</v>
      </c>
      <c r="U529" s="56">
        <v>7.5</v>
      </c>
      <c r="V529" s="56">
        <f>INDEX('Počty dní'!A:E,MATCH(E529,'Počty dní'!C:C,0),4)</f>
        <v>205</v>
      </c>
      <c r="W529" s="166">
        <f t="shared" si="407"/>
        <v>1537.5</v>
      </c>
      <c r="X529" s="21"/>
    </row>
    <row r="530" spans="1:24" x14ac:dyDescent="0.25">
      <c r="A530" s="140">
        <v>135</v>
      </c>
      <c r="B530" s="56">
        <v>1035</v>
      </c>
      <c r="C530" s="56" t="s">
        <v>2</v>
      </c>
      <c r="D530" s="128">
        <v>25</v>
      </c>
      <c r="E530" s="101" t="str">
        <f t="shared" si="397"/>
        <v>X25</v>
      </c>
      <c r="F530" s="56" t="s">
        <v>146</v>
      </c>
      <c r="G530" s="64">
        <v>14</v>
      </c>
      <c r="H530" s="56" t="str">
        <f t="shared" si="398"/>
        <v>XXX122/14</v>
      </c>
      <c r="I530" s="56" t="s">
        <v>5</v>
      </c>
      <c r="J530" s="56" t="s">
        <v>5</v>
      </c>
      <c r="K530" s="103">
        <v>0.54166666666666663</v>
      </c>
      <c r="L530" s="74">
        <v>0.54513888888888895</v>
      </c>
      <c r="M530" s="68" t="s">
        <v>60</v>
      </c>
      <c r="N530" s="104">
        <v>0.57013888888888886</v>
      </c>
      <c r="O530" s="68" t="s">
        <v>69</v>
      </c>
      <c r="P530" s="56" t="str">
        <f t="shared" si="405"/>
        <v>OK</v>
      </c>
      <c r="Q530" s="105">
        <f t="shared" si="399"/>
        <v>2.4999999999999911E-2</v>
      </c>
      <c r="R530" s="105">
        <f t="shared" si="400"/>
        <v>3.4722222222223209E-3</v>
      </c>
      <c r="S530" s="105">
        <f t="shared" si="401"/>
        <v>2.8472222222222232E-2</v>
      </c>
      <c r="T530" s="105">
        <f t="shared" si="406"/>
        <v>3.4722222222222099E-3</v>
      </c>
      <c r="U530" s="56">
        <v>16.100000000000001</v>
      </c>
      <c r="V530" s="56">
        <f>INDEX('Počty dní'!A:E,MATCH(E530,'Počty dní'!C:C,0),4)</f>
        <v>205</v>
      </c>
      <c r="W530" s="166">
        <f t="shared" ref="W530:W532" si="410">V530*U530</f>
        <v>3300.5000000000005</v>
      </c>
      <c r="X530" s="21"/>
    </row>
    <row r="531" spans="1:24" x14ac:dyDescent="0.25">
      <c r="A531" s="140">
        <v>135</v>
      </c>
      <c r="B531" s="56">
        <v>1035</v>
      </c>
      <c r="C531" s="56" t="s">
        <v>2</v>
      </c>
      <c r="D531" s="128">
        <v>25</v>
      </c>
      <c r="E531" s="101" t="str">
        <f t="shared" si="397"/>
        <v>X25</v>
      </c>
      <c r="F531" s="56" t="s">
        <v>82</v>
      </c>
      <c r="G531" s="56"/>
      <c r="H531" s="56" t="str">
        <f t="shared" si="398"/>
        <v>přejezd/</v>
      </c>
      <c r="I531" s="56"/>
      <c r="J531" s="56" t="s">
        <v>5</v>
      </c>
      <c r="K531" s="103">
        <v>0.57013888888888886</v>
      </c>
      <c r="L531" s="74">
        <v>0.57013888888888886</v>
      </c>
      <c r="M531" s="68" t="s">
        <v>69</v>
      </c>
      <c r="N531" s="104">
        <v>0.57638888888888895</v>
      </c>
      <c r="O531" s="68" t="s">
        <v>56</v>
      </c>
      <c r="P531" s="56" t="str">
        <f t="shared" si="405"/>
        <v>OK</v>
      </c>
      <c r="Q531" s="105">
        <f t="shared" si="399"/>
        <v>6.2500000000000888E-3</v>
      </c>
      <c r="R531" s="105">
        <f t="shared" si="400"/>
        <v>0</v>
      </c>
      <c r="S531" s="105">
        <f t="shared" si="401"/>
        <v>6.2500000000000888E-3</v>
      </c>
      <c r="T531" s="105">
        <f t="shared" si="406"/>
        <v>0</v>
      </c>
      <c r="U531" s="56">
        <v>0</v>
      </c>
      <c r="V531" s="56">
        <f>INDEX('Počty dní'!A:E,MATCH(E531,'Počty dní'!C:C,0),4)</f>
        <v>205</v>
      </c>
      <c r="W531" s="166">
        <f t="shared" si="410"/>
        <v>0</v>
      </c>
      <c r="X531" s="21"/>
    </row>
    <row r="532" spans="1:24" x14ac:dyDescent="0.25">
      <c r="A532" s="140">
        <v>135</v>
      </c>
      <c r="B532" s="56">
        <v>1035</v>
      </c>
      <c r="C532" s="56" t="s">
        <v>2</v>
      </c>
      <c r="D532" s="102"/>
      <c r="E532" s="101" t="str">
        <f t="shared" si="397"/>
        <v>X</v>
      </c>
      <c r="F532" s="56" t="s">
        <v>132</v>
      </c>
      <c r="G532" s="64">
        <v>13</v>
      </c>
      <c r="H532" s="56" t="str">
        <f t="shared" si="398"/>
        <v>XXX115/13</v>
      </c>
      <c r="I532" s="99" t="s">
        <v>5</v>
      </c>
      <c r="J532" s="56" t="s">
        <v>5</v>
      </c>
      <c r="K532" s="103">
        <v>0.59236111111111112</v>
      </c>
      <c r="L532" s="104">
        <v>0.59583333333333333</v>
      </c>
      <c r="M532" s="57" t="s">
        <v>56</v>
      </c>
      <c r="N532" s="104">
        <v>0.65416666666666667</v>
      </c>
      <c r="O532" s="57" t="s">
        <v>29</v>
      </c>
      <c r="P532" s="56" t="str">
        <f t="shared" si="405"/>
        <v>OK</v>
      </c>
      <c r="Q532" s="105">
        <f t="shared" si="399"/>
        <v>5.8333333333333348E-2</v>
      </c>
      <c r="R532" s="105">
        <f t="shared" si="400"/>
        <v>3.4722222222222099E-3</v>
      </c>
      <c r="S532" s="105">
        <f t="shared" si="401"/>
        <v>6.1805555555555558E-2</v>
      </c>
      <c r="T532" s="105">
        <f t="shared" si="406"/>
        <v>1.5972222222222165E-2</v>
      </c>
      <c r="U532" s="56">
        <v>44.7</v>
      </c>
      <c r="V532" s="56">
        <f>INDEX('Počty dní'!A:E,MATCH(E532,'Počty dní'!C:C,0),4)</f>
        <v>205</v>
      </c>
      <c r="W532" s="166">
        <f t="shared" si="410"/>
        <v>9163.5</v>
      </c>
      <c r="X532" s="21"/>
    </row>
    <row r="533" spans="1:24" x14ac:dyDescent="0.25">
      <c r="A533" s="140">
        <v>135</v>
      </c>
      <c r="B533" s="56">
        <v>1035</v>
      </c>
      <c r="C533" s="56" t="s">
        <v>2</v>
      </c>
      <c r="D533" s="102"/>
      <c r="E533" s="101" t="str">
        <f t="shared" ref="E533" si="411">CONCATENATE(C533,D533)</f>
        <v>X</v>
      </c>
      <c r="F533" s="56" t="s">
        <v>132</v>
      </c>
      <c r="G533" s="64">
        <v>16</v>
      </c>
      <c r="H533" s="56" t="str">
        <f t="shared" ref="H533" si="412">CONCATENATE(F533,"/",G533)</f>
        <v>XXX115/16</v>
      </c>
      <c r="I533" s="56" t="s">
        <v>5</v>
      </c>
      <c r="J533" s="56" t="s">
        <v>5</v>
      </c>
      <c r="K533" s="103">
        <v>0.69791666666666663</v>
      </c>
      <c r="L533" s="104">
        <v>0.70000000000000007</v>
      </c>
      <c r="M533" s="57" t="s">
        <v>29</v>
      </c>
      <c r="N533" s="104">
        <v>0.75208333333333333</v>
      </c>
      <c r="O533" s="57" t="s">
        <v>56</v>
      </c>
      <c r="P533" s="56" t="str">
        <f t="shared" si="405"/>
        <v>OK</v>
      </c>
      <c r="Q533" s="105">
        <f t="shared" si="399"/>
        <v>5.2083333333333259E-2</v>
      </c>
      <c r="R533" s="105">
        <f t="shared" si="400"/>
        <v>2.083333333333437E-3</v>
      </c>
      <c r="S533" s="105">
        <f t="shared" si="401"/>
        <v>5.4166666666666696E-2</v>
      </c>
      <c r="T533" s="105">
        <f t="shared" si="406"/>
        <v>4.3749999999999956E-2</v>
      </c>
      <c r="U533" s="56">
        <v>44.7</v>
      </c>
      <c r="V533" s="56">
        <f>INDEX('Počty dní'!A:E,MATCH(E533,'Počty dní'!C:C,0),4)</f>
        <v>205</v>
      </c>
      <c r="W533" s="166">
        <f t="shared" si="402"/>
        <v>9163.5</v>
      </c>
      <c r="X533" s="21"/>
    </row>
    <row r="534" spans="1:24" x14ac:dyDescent="0.25">
      <c r="A534" s="140">
        <v>135</v>
      </c>
      <c r="B534" s="56">
        <v>1035</v>
      </c>
      <c r="C534" s="56" t="s">
        <v>2</v>
      </c>
      <c r="D534" s="128"/>
      <c r="E534" s="101" t="str">
        <f>CONCATENATE(C534,D534)</f>
        <v>X</v>
      </c>
      <c r="F534" s="56" t="s">
        <v>145</v>
      </c>
      <c r="G534" s="64">
        <v>27</v>
      </c>
      <c r="H534" s="56" t="str">
        <f>CONCATENATE(F534,"/",G534)</f>
        <v>XXX126/27</v>
      </c>
      <c r="I534" s="56" t="s">
        <v>5</v>
      </c>
      <c r="J534" s="56" t="s">
        <v>5</v>
      </c>
      <c r="K534" s="103">
        <v>0.75208333333333333</v>
      </c>
      <c r="L534" s="104">
        <v>0.75347222222222221</v>
      </c>
      <c r="M534" s="57" t="s">
        <v>56</v>
      </c>
      <c r="N534" s="104">
        <v>0.77430555555555547</v>
      </c>
      <c r="O534" s="57" t="s">
        <v>88</v>
      </c>
      <c r="P534" s="56" t="str">
        <f t="shared" si="405"/>
        <v>OK</v>
      </c>
      <c r="Q534" s="105">
        <f t="shared" si="399"/>
        <v>2.0833333333333259E-2</v>
      </c>
      <c r="R534" s="105">
        <f t="shared" si="400"/>
        <v>1.388888888888884E-3</v>
      </c>
      <c r="S534" s="105">
        <f t="shared" si="401"/>
        <v>2.2222222222222143E-2</v>
      </c>
      <c r="T534" s="105">
        <f t="shared" si="406"/>
        <v>0</v>
      </c>
      <c r="U534" s="56">
        <v>18.3</v>
      </c>
      <c r="V534" s="56">
        <f>INDEX('Počty dní'!A:E,MATCH(E534,'Počty dní'!C:C,0),4)</f>
        <v>205</v>
      </c>
      <c r="W534" s="166">
        <f t="shared" si="402"/>
        <v>3751.5</v>
      </c>
      <c r="X534" s="21"/>
    </row>
    <row r="535" spans="1:24" ht="15.75" thickBot="1" x14ac:dyDescent="0.3">
      <c r="A535" s="141">
        <v>135</v>
      </c>
      <c r="B535" s="58">
        <v>1035</v>
      </c>
      <c r="C535" s="58" t="s">
        <v>2</v>
      </c>
      <c r="D535" s="206"/>
      <c r="E535" s="168" t="str">
        <f>CONCATENATE(C535,D535)</f>
        <v>X</v>
      </c>
      <c r="F535" s="58" t="s">
        <v>145</v>
      </c>
      <c r="G535" s="200">
        <v>32</v>
      </c>
      <c r="H535" s="158" t="str">
        <f>CONCATENATE(F535,"/",G535)</f>
        <v>XXX126/32</v>
      </c>
      <c r="I535" s="58" t="s">
        <v>5</v>
      </c>
      <c r="J535" s="58" t="s">
        <v>5</v>
      </c>
      <c r="K535" s="201">
        <v>0.77430555555555547</v>
      </c>
      <c r="L535" s="207">
        <v>0.77708333333333324</v>
      </c>
      <c r="M535" s="59" t="s">
        <v>88</v>
      </c>
      <c r="N535" s="108">
        <v>0.79861111111111116</v>
      </c>
      <c r="O535" s="59" t="s">
        <v>56</v>
      </c>
      <c r="P535" s="232"/>
      <c r="Q535" s="170">
        <f t="shared" si="399"/>
        <v>2.1527777777777923E-2</v>
      </c>
      <c r="R535" s="170">
        <f t="shared" si="400"/>
        <v>2.7777777777777679E-3</v>
      </c>
      <c r="S535" s="170">
        <f t="shared" si="401"/>
        <v>2.4305555555555691E-2</v>
      </c>
      <c r="T535" s="170">
        <f t="shared" si="406"/>
        <v>0</v>
      </c>
      <c r="U535" s="158">
        <v>18.3</v>
      </c>
      <c r="V535" s="58">
        <f>INDEX('Počty dní'!A:E,MATCH(E535,'Počty dní'!C:C,0),4)</f>
        <v>205</v>
      </c>
      <c r="W535" s="171">
        <f t="shared" si="402"/>
        <v>3751.5</v>
      </c>
      <c r="X535" s="21"/>
    </row>
    <row r="536" spans="1:24" ht="15.75" thickBot="1" x14ac:dyDescent="0.3">
      <c r="A536" s="172" t="str">
        <f ca="1">CONCATENATE(INDIRECT("R[-3]C[0]",FALSE),"celkem")</f>
        <v>135celkem</v>
      </c>
      <c r="B536" s="173"/>
      <c r="C536" s="173" t="str">
        <f ca="1">INDIRECT("R[-1]C[12]",FALSE)</f>
        <v>Bystřice n.Pern.,,aut.nádr.</v>
      </c>
      <c r="D536" s="174"/>
      <c r="E536" s="173"/>
      <c r="F536" s="175"/>
      <c r="G536" s="173"/>
      <c r="H536" s="176"/>
      <c r="I536" s="177"/>
      <c r="J536" s="178" t="str">
        <f ca="1">INDIRECT("R[-3]C[0]",FALSE)</f>
        <v>S</v>
      </c>
      <c r="K536" s="179"/>
      <c r="L536" s="180"/>
      <c r="M536" s="181"/>
      <c r="N536" s="180"/>
      <c r="O536" s="182"/>
      <c r="P536" s="173"/>
      <c r="Q536" s="183">
        <f>SUM(Q521:Q535)</f>
        <v>0.30416666666666647</v>
      </c>
      <c r="R536" s="183">
        <f>SUM(R521:R535)</f>
        <v>2.2222222222222365E-2</v>
      </c>
      <c r="S536" s="183">
        <f>SUM(S521:S535)</f>
        <v>0.32638888888888884</v>
      </c>
      <c r="T536" s="183">
        <f>SUM(T521:T535)</f>
        <v>0.28541666666666665</v>
      </c>
      <c r="U536" s="184">
        <f>SUM(U521:U535)</f>
        <v>241.10000000000002</v>
      </c>
      <c r="V536" s="185"/>
      <c r="W536" s="186">
        <f>SUM(W521:W535)</f>
        <v>49425.5</v>
      </c>
      <c r="X536" s="21"/>
    </row>
    <row r="537" spans="1:24" x14ac:dyDescent="0.25">
      <c r="D537" s="129"/>
      <c r="E537" s="116"/>
      <c r="G537" s="67"/>
      <c r="K537" s="117"/>
      <c r="L537" s="69"/>
      <c r="M537" s="70"/>
      <c r="N537" s="118"/>
      <c r="O537" s="70"/>
      <c r="X537" s="21"/>
    </row>
    <row r="538" spans="1:24" ht="15.75" thickBot="1" x14ac:dyDescent="0.3">
      <c r="D538" s="129"/>
      <c r="E538" s="116"/>
      <c r="G538" s="67"/>
      <c r="K538" s="117"/>
      <c r="L538" s="118"/>
      <c r="M538" s="70"/>
      <c r="N538" s="118"/>
      <c r="O538" s="70"/>
      <c r="X538" s="21"/>
    </row>
    <row r="539" spans="1:24" x14ac:dyDescent="0.25">
      <c r="A539" s="138">
        <v>136</v>
      </c>
      <c r="B539" s="53">
        <v>1036</v>
      </c>
      <c r="C539" s="53" t="s">
        <v>2</v>
      </c>
      <c r="D539" s="196"/>
      <c r="E539" s="160" t="str">
        <f t="shared" ref="E539:E541" si="413">CONCATENATE(C539,D539)</f>
        <v>X</v>
      </c>
      <c r="F539" s="53" t="s">
        <v>142</v>
      </c>
      <c r="G539" s="188">
        <v>2</v>
      </c>
      <c r="H539" s="53" t="str">
        <f t="shared" ref="H539:H541" si="414">CONCATENATE(F539,"/",G539)</f>
        <v>XXX131/2</v>
      </c>
      <c r="I539" s="53" t="s">
        <v>5</v>
      </c>
      <c r="J539" s="53" t="s">
        <v>6</v>
      </c>
      <c r="K539" s="162">
        <v>0.1875</v>
      </c>
      <c r="L539" s="163">
        <v>0.18958333333333333</v>
      </c>
      <c r="M539" s="193" t="s">
        <v>76</v>
      </c>
      <c r="N539" s="163">
        <v>0.21597222222222223</v>
      </c>
      <c r="O539" s="164" t="s">
        <v>70</v>
      </c>
      <c r="P539" s="53" t="str">
        <f t="shared" ref="P539:P550" si="415">IF(M540=O539,"OK","POZOR")</f>
        <v>OK</v>
      </c>
      <c r="Q539" s="165">
        <f t="shared" ref="Q539:Q551" si="416">IF(ISNUMBER(G539),N539-L539,IF(F539="přejezd",N539-L539,0))</f>
        <v>2.6388888888888906E-2</v>
      </c>
      <c r="R539" s="165">
        <f t="shared" ref="R539:R551" si="417">IF(ISNUMBER(G539),L539-K539,0)</f>
        <v>2.0833333333333259E-3</v>
      </c>
      <c r="S539" s="165">
        <f t="shared" ref="S539:S551" si="418">Q539+R539</f>
        <v>2.8472222222222232E-2</v>
      </c>
      <c r="T539" s="165"/>
      <c r="U539" s="53">
        <v>17.8</v>
      </c>
      <c r="V539" s="53">
        <f>INDEX('Počty dní'!A:E,MATCH(E539,'Počty dní'!C:C,0),4)</f>
        <v>205</v>
      </c>
      <c r="W539" s="98">
        <f t="shared" ref="W539:W551" si="419">V539*U539</f>
        <v>3649</v>
      </c>
      <c r="X539" s="21"/>
    </row>
    <row r="540" spans="1:24" x14ac:dyDescent="0.25">
      <c r="A540" s="140">
        <v>136</v>
      </c>
      <c r="B540" s="56">
        <v>1036</v>
      </c>
      <c r="C540" s="56" t="s">
        <v>2</v>
      </c>
      <c r="D540" s="136"/>
      <c r="E540" s="101" t="str">
        <f t="shared" si="413"/>
        <v>X</v>
      </c>
      <c r="F540" s="56" t="s">
        <v>142</v>
      </c>
      <c r="G540" s="64">
        <v>1</v>
      </c>
      <c r="H540" s="56" t="str">
        <f t="shared" si="414"/>
        <v>XXX131/1</v>
      </c>
      <c r="I540" s="56" t="s">
        <v>5</v>
      </c>
      <c r="J540" s="56" t="s">
        <v>6</v>
      </c>
      <c r="K540" s="103">
        <v>0.21875</v>
      </c>
      <c r="L540" s="104">
        <v>0.22083333333333333</v>
      </c>
      <c r="M540" s="57" t="s">
        <v>70</v>
      </c>
      <c r="N540" s="104">
        <v>0.25416666666666665</v>
      </c>
      <c r="O540" s="68" t="s">
        <v>71</v>
      </c>
      <c r="P540" s="56" t="str">
        <f t="shared" si="415"/>
        <v>OK</v>
      </c>
      <c r="Q540" s="105">
        <f t="shared" si="416"/>
        <v>3.3333333333333326E-2</v>
      </c>
      <c r="R540" s="105">
        <f t="shared" si="417"/>
        <v>2.0833333333333259E-3</v>
      </c>
      <c r="S540" s="105">
        <f t="shared" si="418"/>
        <v>3.5416666666666652E-2</v>
      </c>
      <c r="T540" s="105">
        <f t="shared" ref="T540:T551" si="420">K540-N539</f>
        <v>2.7777777777777679E-3</v>
      </c>
      <c r="U540" s="56">
        <v>27.5</v>
      </c>
      <c r="V540" s="56">
        <f>INDEX('Počty dní'!A:E,MATCH(E540,'Počty dní'!C:C,0),4)</f>
        <v>205</v>
      </c>
      <c r="W540" s="166">
        <f t="shared" si="419"/>
        <v>5637.5</v>
      </c>
      <c r="X540" s="21"/>
    </row>
    <row r="541" spans="1:24" x14ac:dyDescent="0.25">
      <c r="A541" s="140">
        <v>136</v>
      </c>
      <c r="B541" s="56">
        <v>1036</v>
      </c>
      <c r="C541" s="56" t="s">
        <v>2</v>
      </c>
      <c r="D541" s="136"/>
      <c r="E541" s="101" t="str">
        <f t="shared" si="413"/>
        <v>X</v>
      </c>
      <c r="F541" s="56" t="s">
        <v>142</v>
      </c>
      <c r="G541" s="64">
        <v>6</v>
      </c>
      <c r="H541" s="56" t="str">
        <f t="shared" si="414"/>
        <v>XXX131/6</v>
      </c>
      <c r="I541" s="56" t="s">
        <v>6</v>
      </c>
      <c r="J541" s="56" t="s">
        <v>6</v>
      </c>
      <c r="K541" s="103">
        <v>0.27986111111111112</v>
      </c>
      <c r="L541" s="104">
        <v>0.28125</v>
      </c>
      <c r="M541" s="68" t="s">
        <v>71</v>
      </c>
      <c r="N541" s="104">
        <v>0.31805555555555554</v>
      </c>
      <c r="O541" s="57" t="s">
        <v>78</v>
      </c>
      <c r="P541" s="56" t="str">
        <f t="shared" si="415"/>
        <v>OK</v>
      </c>
      <c r="Q541" s="105">
        <f t="shared" si="416"/>
        <v>3.6805555555555536E-2</v>
      </c>
      <c r="R541" s="105">
        <f t="shared" si="417"/>
        <v>1.388888888888884E-3</v>
      </c>
      <c r="S541" s="105">
        <f t="shared" si="418"/>
        <v>3.819444444444442E-2</v>
      </c>
      <c r="T541" s="105">
        <f t="shared" si="420"/>
        <v>2.5694444444444464E-2</v>
      </c>
      <c r="U541" s="56">
        <v>26.9</v>
      </c>
      <c r="V541" s="56">
        <f>INDEX('Počty dní'!A:E,MATCH(E541,'Počty dní'!C:C,0),4)</f>
        <v>205</v>
      </c>
      <c r="W541" s="166">
        <f t="shared" si="419"/>
        <v>5514.5</v>
      </c>
      <c r="X541" s="21"/>
    </row>
    <row r="542" spans="1:24" x14ac:dyDescent="0.25">
      <c r="A542" s="140">
        <v>136</v>
      </c>
      <c r="B542" s="56">
        <v>1036</v>
      </c>
      <c r="C542" s="56" t="s">
        <v>2</v>
      </c>
      <c r="D542" s="136"/>
      <c r="E542" s="101" t="str">
        <f>CONCATENATE(C542,D542)</f>
        <v>X</v>
      </c>
      <c r="F542" s="56" t="s">
        <v>142</v>
      </c>
      <c r="G542" s="64">
        <v>7</v>
      </c>
      <c r="H542" s="56" t="str">
        <f>CONCATENATE(F542,"/",G542)</f>
        <v>XXX131/7</v>
      </c>
      <c r="I542" s="56" t="s">
        <v>5</v>
      </c>
      <c r="J542" s="56" t="s">
        <v>6</v>
      </c>
      <c r="K542" s="103">
        <v>0.3923611111111111</v>
      </c>
      <c r="L542" s="104">
        <v>0.39583333333333331</v>
      </c>
      <c r="M542" s="57" t="s">
        <v>78</v>
      </c>
      <c r="N542" s="104">
        <v>0.41666666666666669</v>
      </c>
      <c r="O542" s="57" t="s">
        <v>76</v>
      </c>
      <c r="P542" s="56" t="str">
        <f t="shared" si="415"/>
        <v>OK</v>
      </c>
      <c r="Q542" s="105">
        <f t="shared" si="416"/>
        <v>2.083333333333337E-2</v>
      </c>
      <c r="R542" s="105">
        <f t="shared" si="417"/>
        <v>3.4722222222222099E-3</v>
      </c>
      <c r="S542" s="105">
        <f t="shared" si="418"/>
        <v>2.430555555555558E-2</v>
      </c>
      <c r="T542" s="105">
        <f t="shared" si="420"/>
        <v>7.4305555555555569E-2</v>
      </c>
      <c r="U542" s="56">
        <v>15.6</v>
      </c>
      <c r="V542" s="56">
        <f>INDEX('Počty dní'!A:E,MATCH(E542,'Počty dní'!C:C,0),4)</f>
        <v>205</v>
      </c>
      <c r="W542" s="166">
        <f t="shared" si="419"/>
        <v>3198</v>
      </c>
      <c r="X542" s="21"/>
    </row>
    <row r="543" spans="1:24" x14ac:dyDescent="0.25">
      <c r="A543" s="140">
        <v>136</v>
      </c>
      <c r="B543" s="56">
        <v>1036</v>
      </c>
      <c r="C543" s="56" t="s">
        <v>2</v>
      </c>
      <c r="D543" s="136"/>
      <c r="E543" s="101" t="str">
        <f>CONCATENATE(C543,D543)</f>
        <v>X</v>
      </c>
      <c r="F543" s="56" t="s">
        <v>142</v>
      </c>
      <c r="G543" s="64">
        <v>12</v>
      </c>
      <c r="H543" s="56" t="str">
        <f>CONCATENATE(F543,"/",G543)</f>
        <v>XXX131/12</v>
      </c>
      <c r="I543" s="56" t="s">
        <v>5</v>
      </c>
      <c r="J543" s="56" t="s">
        <v>6</v>
      </c>
      <c r="K543" s="103">
        <v>0.41666666666666669</v>
      </c>
      <c r="L543" s="104">
        <v>0.41875000000000001</v>
      </c>
      <c r="M543" s="68" t="s">
        <v>76</v>
      </c>
      <c r="N543" s="104">
        <v>0.43611111111111112</v>
      </c>
      <c r="O543" s="57" t="s">
        <v>56</v>
      </c>
      <c r="P543" s="56" t="str">
        <f t="shared" si="415"/>
        <v>OK</v>
      </c>
      <c r="Q543" s="105">
        <f t="shared" si="416"/>
        <v>1.7361111111111105E-2</v>
      </c>
      <c r="R543" s="105">
        <f t="shared" si="417"/>
        <v>2.0833333333333259E-3</v>
      </c>
      <c r="S543" s="105">
        <f t="shared" si="418"/>
        <v>1.9444444444444431E-2</v>
      </c>
      <c r="T543" s="105">
        <f t="shared" si="420"/>
        <v>0</v>
      </c>
      <c r="U543" s="56">
        <v>13</v>
      </c>
      <c r="V543" s="56">
        <f>INDEX('Počty dní'!A:E,MATCH(E543,'Počty dní'!C:C,0),4)</f>
        <v>205</v>
      </c>
      <c r="W543" s="166">
        <f t="shared" si="419"/>
        <v>2665</v>
      </c>
      <c r="X543" s="21"/>
    </row>
    <row r="544" spans="1:24" x14ac:dyDescent="0.25">
      <c r="A544" s="140">
        <v>136</v>
      </c>
      <c r="B544" s="56">
        <v>1036</v>
      </c>
      <c r="C544" s="56" t="s">
        <v>2</v>
      </c>
      <c r="D544" s="128"/>
      <c r="E544" s="101" t="str">
        <f>CONCATENATE(C544,D544)</f>
        <v>X</v>
      </c>
      <c r="F544" s="56" t="s">
        <v>144</v>
      </c>
      <c r="G544" s="64">
        <v>13</v>
      </c>
      <c r="H544" s="56" t="str">
        <f>CONCATENATE(F544,"/",G544)</f>
        <v>XXX129/13</v>
      </c>
      <c r="I544" s="56" t="s">
        <v>5</v>
      </c>
      <c r="J544" s="56" t="s">
        <v>6</v>
      </c>
      <c r="K544" s="103">
        <v>0.49861111111111112</v>
      </c>
      <c r="L544" s="104">
        <v>0.50138888888888888</v>
      </c>
      <c r="M544" s="68" t="s">
        <v>56</v>
      </c>
      <c r="N544" s="104">
        <v>0.53055555555555556</v>
      </c>
      <c r="O544" s="68" t="s">
        <v>79</v>
      </c>
      <c r="P544" s="56" t="str">
        <f t="shared" si="415"/>
        <v>OK</v>
      </c>
      <c r="Q544" s="105">
        <f t="shared" si="416"/>
        <v>2.9166666666666674E-2</v>
      </c>
      <c r="R544" s="105">
        <f t="shared" si="417"/>
        <v>2.7777777777777679E-3</v>
      </c>
      <c r="S544" s="105">
        <f t="shared" si="418"/>
        <v>3.1944444444444442E-2</v>
      </c>
      <c r="T544" s="105">
        <f t="shared" si="420"/>
        <v>6.25E-2</v>
      </c>
      <c r="U544" s="56">
        <v>23.4</v>
      </c>
      <c r="V544" s="56">
        <f>INDEX('Počty dní'!A:E,MATCH(E544,'Počty dní'!C:C,0),4)</f>
        <v>205</v>
      </c>
      <c r="W544" s="166">
        <f t="shared" si="419"/>
        <v>4797</v>
      </c>
      <c r="X544" s="21"/>
    </row>
    <row r="545" spans="1:48" x14ac:dyDescent="0.25">
      <c r="A545" s="140">
        <v>136</v>
      </c>
      <c r="B545" s="56">
        <v>1036</v>
      </c>
      <c r="C545" s="56" t="s">
        <v>2</v>
      </c>
      <c r="D545" s="128"/>
      <c r="E545" s="101" t="str">
        <f>CONCATENATE(C545,D545)</f>
        <v>X</v>
      </c>
      <c r="F545" s="56" t="s">
        <v>144</v>
      </c>
      <c r="G545" s="64">
        <v>16</v>
      </c>
      <c r="H545" s="56" t="str">
        <f>CONCATENATE(F545,"/",G545)</f>
        <v>XXX129/16</v>
      </c>
      <c r="I545" s="56" t="s">
        <v>5</v>
      </c>
      <c r="J545" s="56" t="s">
        <v>6</v>
      </c>
      <c r="K545" s="103">
        <v>0.54722222222222217</v>
      </c>
      <c r="L545" s="104">
        <v>0.54999999999999993</v>
      </c>
      <c r="M545" s="68" t="s">
        <v>79</v>
      </c>
      <c r="N545" s="104">
        <v>0.58888888888888891</v>
      </c>
      <c r="O545" s="57" t="s">
        <v>78</v>
      </c>
      <c r="P545" s="56" t="str">
        <f t="shared" si="415"/>
        <v>OK</v>
      </c>
      <c r="Q545" s="105">
        <f t="shared" si="416"/>
        <v>3.8888888888888973E-2</v>
      </c>
      <c r="R545" s="105">
        <f t="shared" si="417"/>
        <v>2.7777777777777679E-3</v>
      </c>
      <c r="S545" s="105">
        <f t="shared" si="418"/>
        <v>4.1666666666666741E-2</v>
      </c>
      <c r="T545" s="105">
        <f t="shared" si="420"/>
        <v>1.6666666666666607E-2</v>
      </c>
      <c r="U545" s="56">
        <v>26.8</v>
      </c>
      <c r="V545" s="56">
        <f>INDEX('Počty dní'!A:E,MATCH(E545,'Počty dní'!C:C,0),4)</f>
        <v>205</v>
      </c>
      <c r="W545" s="166">
        <f t="shared" si="419"/>
        <v>5494</v>
      </c>
      <c r="X545" s="21"/>
    </row>
    <row r="546" spans="1:48" x14ac:dyDescent="0.25">
      <c r="A546" s="140">
        <v>136</v>
      </c>
      <c r="B546" s="56">
        <v>1036</v>
      </c>
      <c r="C546" s="56" t="s">
        <v>2</v>
      </c>
      <c r="D546" s="102"/>
      <c r="E546" s="56" t="str">
        <f t="shared" ref="E546" si="421">CONCATENATE(C546,D546)</f>
        <v>X</v>
      </c>
      <c r="F546" s="56" t="s">
        <v>82</v>
      </c>
      <c r="G546" s="56"/>
      <c r="H546" s="56" t="str">
        <f t="shared" ref="H546" si="422">CONCATENATE(F546,"/",G546)</f>
        <v>přejezd/</v>
      </c>
      <c r="I546" s="99"/>
      <c r="J546" s="56" t="s">
        <v>6</v>
      </c>
      <c r="K546" s="103">
        <v>0.58888888888888891</v>
      </c>
      <c r="L546" s="74">
        <v>0.58888888888888891</v>
      </c>
      <c r="M546" s="68" t="str">
        <f>O545</f>
        <v>Bystřice n.Pern.,,žel.st.</v>
      </c>
      <c r="N546" s="104">
        <v>0.59166666666666667</v>
      </c>
      <c r="O546" s="57" t="s">
        <v>70</v>
      </c>
      <c r="P546" s="56" t="str">
        <f t="shared" si="415"/>
        <v>OK</v>
      </c>
      <c r="Q546" s="105">
        <f t="shared" si="416"/>
        <v>2.7777777777777679E-3</v>
      </c>
      <c r="R546" s="105">
        <f t="shared" si="417"/>
        <v>0</v>
      </c>
      <c r="S546" s="105">
        <f t="shared" si="418"/>
        <v>2.7777777777777679E-3</v>
      </c>
      <c r="T546" s="105">
        <f t="shared" si="420"/>
        <v>0</v>
      </c>
      <c r="U546" s="56">
        <v>0</v>
      </c>
      <c r="V546" s="56">
        <f>INDEX('Počty dní'!A:E,MATCH(E546,'Počty dní'!C:C,0),4)</f>
        <v>205</v>
      </c>
      <c r="W546" s="166">
        <f t="shared" si="419"/>
        <v>0</v>
      </c>
      <c r="X546" s="21"/>
      <c r="AL546" s="27"/>
      <c r="AM546" s="27"/>
      <c r="AP546" s="16"/>
      <c r="AQ546" s="16"/>
      <c r="AR546" s="16"/>
      <c r="AS546" s="16"/>
      <c r="AT546" s="16"/>
      <c r="AU546" s="28"/>
      <c r="AV546" s="28"/>
    </row>
    <row r="547" spans="1:48" x14ac:dyDescent="0.25">
      <c r="A547" s="140">
        <v>136</v>
      </c>
      <c r="B547" s="56">
        <v>1036</v>
      </c>
      <c r="C547" s="56" t="s">
        <v>2</v>
      </c>
      <c r="D547" s="136"/>
      <c r="E547" s="101" t="str">
        <f t="shared" ref="E547" si="423">CONCATENATE(C547,D547)</f>
        <v>X</v>
      </c>
      <c r="F547" s="56" t="s">
        <v>142</v>
      </c>
      <c r="G547" s="64">
        <v>15</v>
      </c>
      <c r="H547" s="56" t="str">
        <f t="shared" ref="H547" si="424">CONCATENATE(F547,"/",G547)</f>
        <v>XXX131/15</v>
      </c>
      <c r="I547" s="56" t="s">
        <v>6</v>
      </c>
      <c r="J547" s="56" t="s">
        <v>6</v>
      </c>
      <c r="K547" s="103">
        <v>0.59652777777777777</v>
      </c>
      <c r="L547" s="104">
        <v>0.59722222222222221</v>
      </c>
      <c r="M547" s="57" t="s">
        <v>70</v>
      </c>
      <c r="N547" s="104">
        <v>0.62361111111111112</v>
      </c>
      <c r="O547" s="68" t="s">
        <v>76</v>
      </c>
      <c r="P547" s="56" t="str">
        <f t="shared" si="415"/>
        <v>OK</v>
      </c>
      <c r="Q547" s="105">
        <f t="shared" si="416"/>
        <v>2.6388888888888906E-2</v>
      </c>
      <c r="R547" s="105">
        <f t="shared" si="417"/>
        <v>6.9444444444444198E-4</v>
      </c>
      <c r="S547" s="105">
        <f t="shared" si="418"/>
        <v>2.7083333333333348E-2</v>
      </c>
      <c r="T547" s="105">
        <f t="shared" si="420"/>
        <v>4.8611111111110938E-3</v>
      </c>
      <c r="U547" s="56">
        <v>17.8</v>
      </c>
      <c r="V547" s="56">
        <f>INDEX('Počty dní'!A:E,MATCH(E547,'Počty dní'!C:C,0),4)</f>
        <v>205</v>
      </c>
      <c r="W547" s="166">
        <f t="shared" si="419"/>
        <v>3649</v>
      </c>
      <c r="X547" s="21"/>
    </row>
    <row r="548" spans="1:48" x14ac:dyDescent="0.25">
      <c r="A548" s="140">
        <v>136</v>
      </c>
      <c r="B548" s="56">
        <v>1036</v>
      </c>
      <c r="C548" s="56" t="s">
        <v>2</v>
      </c>
      <c r="D548" s="128">
        <v>25</v>
      </c>
      <c r="E548" s="101" t="str">
        <f>CONCATENATE(C548,D548)</f>
        <v>X25</v>
      </c>
      <c r="F548" s="56" t="s">
        <v>141</v>
      </c>
      <c r="G548" s="64">
        <v>5</v>
      </c>
      <c r="H548" s="56" t="str">
        <f>CONCATENATE(F548,"/",G548)</f>
        <v>XXX132/5</v>
      </c>
      <c r="I548" s="56" t="s">
        <v>5</v>
      </c>
      <c r="J548" s="56" t="s">
        <v>6</v>
      </c>
      <c r="K548" s="103">
        <v>0.62638888888888888</v>
      </c>
      <c r="L548" s="104">
        <v>0.62708333333333333</v>
      </c>
      <c r="M548" s="68" t="s">
        <v>76</v>
      </c>
      <c r="N548" s="104">
        <v>0.6333333333333333</v>
      </c>
      <c r="O548" s="68" t="s">
        <v>77</v>
      </c>
      <c r="P548" s="56" t="str">
        <f t="shared" si="415"/>
        <v>OK</v>
      </c>
      <c r="Q548" s="105">
        <f t="shared" si="416"/>
        <v>6.2499999999999778E-3</v>
      </c>
      <c r="R548" s="105">
        <f t="shared" si="417"/>
        <v>6.9444444444444198E-4</v>
      </c>
      <c r="S548" s="105">
        <f t="shared" si="418"/>
        <v>6.9444444444444198E-3</v>
      </c>
      <c r="T548" s="105">
        <f t="shared" si="420"/>
        <v>2.7777777777777679E-3</v>
      </c>
      <c r="U548" s="56">
        <v>5.2</v>
      </c>
      <c r="V548" s="56">
        <f>INDEX('Počty dní'!A:E,MATCH(E548,'Počty dní'!C:C,0),4)</f>
        <v>205</v>
      </c>
      <c r="W548" s="166">
        <f t="shared" si="419"/>
        <v>1066</v>
      </c>
      <c r="X548" s="21"/>
    </row>
    <row r="549" spans="1:48" x14ac:dyDescent="0.25">
      <c r="A549" s="140">
        <v>136</v>
      </c>
      <c r="B549" s="56">
        <v>1036</v>
      </c>
      <c r="C549" s="56" t="s">
        <v>2</v>
      </c>
      <c r="D549" s="128">
        <v>25</v>
      </c>
      <c r="E549" s="101" t="str">
        <f>CONCATENATE(C549,D549)</f>
        <v>X25</v>
      </c>
      <c r="F549" s="56" t="s">
        <v>141</v>
      </c>
      <c r="G549" s="64">
        <v>6</v>
      </c>
      <c r="H549" s="56" t="str">
        <f>CONCATENATE(F549,"/",G549)</f>
        <v>XXX132/6</v>
      </c>
      <c r="I549" s="56" t="s">
        <v>5</v>
      </c>
      <c r="J549" s="56" t="s">
        <v>6</v>
      </c>
      <c r="K549" s="103">
        <v>0.6333333333333333</v>
      </c>
      <c r="L549" s="104">
        <v>0.63402777777777775</v>
      </c>
      <c r="M549" s="68" t="s">
        <v>77</v>
      </c>
      <c r="N549" s="104">
        <v>0.64027777777777783</v>
      </c>
      <c r="O549" s="68" t="s">
        <v>76</v>
      </c>
      <c r="P549" s="56" t="str">
        <f t="shared" si="415"/>
        <v>OK</v>
      </c>
      <c r="Q549" s="105">
        <f t="shared" si="416"/>
        <v>6.2500000000000888E-3</v>
      </c>
      <c r="R549" s="105">
        <f t="shared" si="417"/>
        <v>6.9444444444444198E-4</v>
      </c>
      <c r="S549" s="105">
        <f t="shared" si="418"/>
        <v>6.9444444444445308E-3</v>
      </c>
      <c r="T549" s="105">
        <f t="shared" si="420"/>
        <v>0</v>
      </c>
      <c r="U549" s="56">
        <v>5.2</v>
      </c>
      <c r="V549" s="56">
        <f>INDEX('Počty dní'!A:E,MATCH(E549,'Počty dní'!C:C,0),4)</f>
        <v>205</v>
      </c>
      <c r="W549" s="166">
        <f t="shared" si="419"/>
        <v>1066</v>
      </c>
      <c r="X549" s="21"/>
    </row>
    <row r="550" spans="1:48" x14ac:dyDescent="0.25">
      <c r="A550" s="140">
        <v>136</v>
      </c>
      <c r="B550" s="56">
        <v>1036</v>
      </c>
      <c r="C550" s="56" t="s">
        <v>2</v>
      </c>
      <c r="D550" s="136"/>
      <c r="E550" s="101" t="str">
        <f>CONCATENATE(C550,D550)</f>
        <v>X</v>
      </c>
      <c r="F550" s="56" t="s">
        <v>142</v>
      </c>
      <c r="G550" s="64">
        <v>20</v>
      </c>
      <c r="H550" s="56" t="str">
        <f>CONCATENATE(F550,"/",G550)</f>
        <v>XXX131/20</v>
      </c>
      <c r="I550" s="56" t="s">
        <v>5</v>
      </c>
      <c r="J550" s="56" t="s">
        <v>6</v>
      </c>
      <c r="K550" s="103">
        <v>0.64583333333333337</v>
      </c>
      <c r="L550" s="104">
        <v>0.6479166666666667</v>
      </c>
      <c r="M550" s="68" t="s">
        <v>76</v>
      </c>
      <c r="N550" s="104">
        <v>0.66527777777777775</v>
      </c>
      <c r="O550" s="68" t="s">
        <v>56</v>
      </c>
      <c r="P550" s="56" t="str">
        <f t="shared" si="415"/>
        <v>OK</v>
      </c>
      <c r="Q550" s="105">
        <f t="shared" si="416"/>
        <v>1.7361111111111049E-2</v>
      </c>
      <c r="R550" s="105">
        <f t="shared" si="417"/>
        <v>2.0833333333333259E-3</v>
      </c>
      <c r="S550" s="105">
        <f t="shared" si="418"/>
        <v>1.9444444444444375E-2</v>
      </c>
      <c r="T550" s="105">
        <f t="shared" si="420"/>
        <v>5.5555555555555358E-3</v>
      </c>
      <c r="U550" s="56">
        <v>13</v>
      </c>
      <c r="V550" s="56">
        <f>INDEX('Počty dní'!A:E,MATCH(E550,'Počty dní'!C:C,0),4)</f>
        <v>205</v>
      </c>
      <c r="W550" s="166">
        <f t="shared" si="419"/>
        <v>2665</v>
      </c>
      <c r="X550" s="21"/>
    </row>
    <row r="551" spans="1:48" ht="15.75" thickBot="1" x14ac:dyDescent="0.3">
      <c r="A551" s="141">
        <v>136</v>
      </c>
      <c r="B551" s="58">
        <v>1036</v>
      </c>
      <c r="C551" s="58" t="s">
        <v>2</v>
      </c>
      <c r="D551" s="208"/>
      <c r="E551" s="168" t="str">
        <f t="shared" ref="E551" si="425">CONCATENATE(C551,D551)</f>
        <v>X</v>
      </c>
      <c r="F551" s="58" t="s">
        <v>142</v>
      </c>
      <c r="G551" s="187">
        <v>19</v>
      </c>
      <c r="H551" s="58" t="str">
        <f t="shared" ref="H551" si="426">CONCATENATE(F551,"/",G551)</f>
        <v>XXX131/19</v>
      </c>
      <c r="I551" s="58" t="s">
        <v>5</v>
      </c>
      <c r="J551" s="58" t="s">
        <v>6</v>
      </c>
      <c r="K551" s="107">
        <v>0.68888888888888899</v>
      </c>
      <c r="L551" s="108">
        <v>0.68958333333333333</v>
      </c>
      <c r="M551" s="60" t="s">
        <v>56</v>
      </c>
      <c r="N551" s="108">
        <v>0.70694444444444438</v>
      </c>
      <c r="O551" s="60" t="s">
        <v>76</v>
      </c>
      <c r="P551" s="232"/>
      <c r="Q551" s="170">
        <f t="shared" si="416"/>
        <v>1.7361111111111049E-2</v>
      </c>
      <c r="R551" s="170">
        <f t="shared" si="417"/>
        <v>6.9444444444433095E-4</v>
      </c>
      <c r="S551" s="170">
        <f t="shared" si="418"/>
        <v>1.805555555555538E-2</v>
      </c>
      <c r="T551" s="170">
        <f t="shared" si="420"/>
        <v>2.3611111111111249E-2</v>
      </c>
      <c r="U551" s="58">
        <v>13</v>
      </c>
      <c r="V551" s="58">
        <f>INDEX('Počty dní'!A:E,MATCH(E551,'Počty dní'!C:C,0),4)</f>
        <v>205</v>
      </c>
      <c r="W551" s="171">
        <f t="shared" si="419"/>
        <v>2665</v>
      </c>
      <c r="X551" s="21"/>
    </row>
    <row r="552" spans="1:48" ht="15.75" thickBot="1" x14ac:dyDescent="0.3">
      <c r="A552" s="172" t="str">
        <f ca="1">CONCATENATE(INDIRECT("R[-3]C[0]",FALSE),"celkem")</f>
        <v>136celkem</v>
      </c>
      <c r="B552" s="173"/>
      <c r="C552" s="173" t="str">
        <f ca="1">INDIRECT("R[-1]C[12]",FALSE)</f>
        <v>Rovečné</v>
      </c>
      <c r="D552" s="174"/>
      <c r="E552" s="173"/>
      <c r="F552" s="175"/>
      <c r="G552" s="173"/>
      <c r="H552" s="176"/>
      <c r="I552" s="177"/>
      <c r="J552" s="178" t="str">
        <f ca="1">INDIRECT("R[-3]C[0]",FALSE)</f>
        <v>V</v>
      </c>
      <c r="K552" s="179"/>
      <c r="L552" s="180"/>
      <c r="M552" s="181"/>
      <c r="N552" s="180"/>
      <c r="O552" s="182"/>
      <c r="P552" s="173"/>
      <c r="Q552" s="183">
        <f>SUM(Q539:Q551)</f>
        <v>0.27916666666666673</v>
      </c>
      <c r="R552" s="183">
        <f>SUM(R539:R551)</f>
        <v>2.152777777777759E-2</v>
      </c>
      <c r="S552" s="183">
        <f>SUM(S539:S551)</f>
        <v>0.30069444444444432</v>
      </c>
      <c r="T552" s="183">
        <f>SUM(T539:T551)</f>
        <v>0.21875000000000006</v>
      </c>
      <c r="U552" s="184">
        <f>SUM(U539:U551)</f>
        <v>205.2</v>
      </c>
      <c r="V552" s="185"/>
      <c r="W552" s="186">
        <f>SUM(W539:W551)</f>
        <v>42066</v>
      </c>
      <c r="X552" s="21"/>
    </row>
    <row r="553" spans="1:48" x14ac:dyDescent="0.25">
      <c r="D553" s="129"/>
      <c r="E553" s="116"/>
      <c r="G553" s="67"/>
      <c r="K553" s="117"/>
      <c r="L553" s="118"/>
      <c r="M553" s="70"/>
      <c r="N553" s="118"/>
      <c r="O553" s="70"/>
      <c r="X553" s="21"/>
    </row>
    <row r="554" spans="1:48" ht="15.75" thickBot="1" x14ac:dyDescent="0.3">
      <c r="D554" s="129"/>
      <c r="E554" s="116"/>
      <c r="G554" s="67"/>
      <c r="K554" s="117"/>
      <c r="L554" s="118"/>
      <c r="M554" s="70"/>
      <c r="N554" s="118"/>
      <c r="O554" s="70"/>
      <c r="X554" s="21"/>
    </row>
    <row r="555" spans="1:48" x14ac:dyDescent="0.25">
      <c r="A555" s="138">
        <v>137</v>
      </c>
      <c r="B555" s="53">
        <v>1037</v>
      </c>
      <c r="C555" s="53" t="s">
        <v>2</v>
      </c>
      <c r="D555" s="159"/>
      <c r="E555" s="160" t="str">
        <f t="shared" ref="E555:E561" si="427">CONCATENATE(C555,D555)</f>
        <v>X</v>
      </c>
      <c r="F555" s="53" t="s">
        <v>133</v>
      </c>
      <c r="G555" s="188">
        <v>1</v>
      </c>
      <c r="H555" s="53" t="str">
        <f t="shared" ref="H555:H561" si="428">CONCATENATE(F555,"/",G555)</f>
        <v>XXX133/1</v>
      </c>
      <c r="I555" s="53" t="s">
        <v>5</v>
      </c>
      <c r="J555" s="53" t="s">
        <v>5</v>
      </c>
      <c r="K555" s="162">
        <v>0.1763888888888889</v>
      </c>
      <c r="L555" s="163">
        <v>0.17708333333333334</v>
      </c>
      <c r="M555" s="193" t="s">
        <v>76</v>
      </c>
      <c r="N555" s="163">
        <v>0.19583333333333333</v>
      </c>
      <c r="O555" s="193" t="s">
        <v>79</v>
      </c>
      <c r="P555" s="53" t="str">
        <f t="shared" ref="P555:P571" si="429">IF(M556=O555,"OK","POZOR")</f>
        <v>OK</v>
      </c>
      <c r="Q555" s="165">
        <f t="shared" ref="Q555:Q572" si="430">IF(ISNUMBER(G555),N555-L555,IF(F555="přejezd",N555-L555,0))</f>
        <v>1.8749999999999989E-2</v>
      </c>
      <c r="R555" s="165">
        <f t="shared" ref="R555:R572" si="431">IF(ISNUMBER(G555),L555-K555,0)</f>
        <v>6.9444444444444198E-4</v>
      </c>
      <c r="S555" s="165">
        <f t="shared" ref="S555:S572" si="432">Q555+R555</f>
        <v>1.9444444444444431E-2</v>
      </c>
      <c r="T555" s="165"/>
      <c r="U555" s="53">
        <v>19.2</v>
      </c>
      <c r="V555" s="53">
        <f>INDEX('Počty dní'!A:E,MATCH(E555,'Počty dní'!C:C,0),4)</f>
        <v>205</v>
      </c>
      <c r="W555" s="98">
        <f t="shared" ref="W555:W561" si="433">V555*U555</f>
        <v>3936</v>
      </c>
      <c r="X555" s="21"/>
    </row>
    <row r="556" spans="1:48" x14ac:dyDescent="0.25">
      <c r="A556" s="140">
        <v>137</v>
      </c>
      <c r="B556" s="56">
        <v>1037</v>
      </c>
      <c r="C556" s="56" t="s">
        <v>2</v>
      </c>
      <c r="D556" s="128"/>
      <c r="E556" s="101" t="str">
        <f t="shared" si="427"/>
        <v>X</v>
      </c>
      <c r="F556" s="56" t="s">
        <v>133</v>
      </c>
      <c r="G556" s="64">
        <v>2</v>
      </c>
      <c r="H556" s="56" t="str">
        <f t="shared" si="428"/>
        <v>XXX133/2</v>
      </c>
      <c r="I556" s="56" t="s">
        <v>5</v>
      </c>
      <c r="J556" s="56" t="s">
        <v>5</v>
      </c>
      <c r="K556" s="103">
        <v>0.21458333333333335</v>
      </c>
      <c r="L556" s="104">
        <v>0.21527777777777779</v>
      </c>
      <c r="M556" s="68" t="s">
        <v>79</v>
      </c>
      <c r="N556" s="104">
        <v>0.24097222222222223</v>
      </c>
      <c r="O556" s="68" t="s">
        <v>76</v>
      </c>
      <c r="P556" s="56" t="str">
        <f t="shared" si="429"/>
        <v>OK</v>
      </c>
      <c r="Q556" s="105">
        <f t="shared" si="430"/>
        <v>2.5694444444444436E-2</v>
      </c>
      <c r="R556" s="105">
        <f t="shared" si="431"/>
        <v>6.9444444444444198E-4</v>
      </c>
      <c r="S556" s="105">
        <f t="shared" si="432"/>
        <v>2.6388888888888878E-2</v>
      </c>
      <c r="T556" s="105">
        <f t="shared" ref="T556:T572" si="434">K556-N555</f>
        <v>1.8750000000000017E-2</v>
      </c>
      <c r="U556" s="56">
        <v>24.8</v>
      </c>
      <c r="V556" s="56">
        <f>INDEX('Počty dní'!A:E,MATCH(E556,'Počty dní'!C:C,0),4)</f>
        <v>205</v>
      </c>
      <c r="W556" s="166">
        <f t="shared" si="433"/>
        <v>5084</v>
      </c>
      <c r="X556" s="21"/>
    </row>
    <row r="557" spans="1:48" x14ac:dyDescent="0.25">
      <c r="A557" s="140">
        <v>137</v>
      </c>
      <c r="B557" s="56">
        <v>1037</v>
      </c>
      <c r="C557" s="56" t="s">
        <v>2</v>
      </c>
      <c r="D557" s="136"/>
      <c r="E557" s="101" t="str">
        <f t="shared" si="427"/>
        <v>X</v>
      </c>
      <c r="F557" s="56" t="s">
        <v>142</v>
      </c>
      <c r="G557" s="64">
        <v>4</v>
      </c>
      <c r="H557" s="56" t="str">
        <f t="shared" si="428"/>
        <v>XXX131/4</v>
      </c>
      <c r="I557" s="56" t="s">
        <v>5</v>
      </c>
      <c r="J557" s="56" t="s">
        <v>5</v>
      </c>
      <c r="K557" s="103">
        <v>0.25</v>
      </c>
      <c r="L557" s="104">
        <v>0.25208333333333333</v>
      </c>
      <c r="M557" s="68" t="s">
        <v>76</v>
      </c>
      <c r="N557" s="104">
        <v>0.26944444444444443</v>
      </c>
      <c r="O557" s="68" t="s">
        <v>56</v>
      </c>
      <c r="P557" s="56" t="str">
        <f t="shared" si="429"/>
        <v>OK</v>
      </c>
      <c r="Q557" s="105">
        <f t="shared" si="430"/>
        <v>1.7361111111111105E-2</v>
      </c>
      <c r="R557" s="105">
        <f t="shared" si="431"/>
        <v>2.0833333333333259E-3</v>
      </c>
      <c r="S557" s="105">
        <f t="shared" si="432"/>
        <v>1.9444444444444431E-2</v>
      </c>
      <c r="T557" s="105">
        <f t="shared" si="434"/>
        <v>9.0277777777777735E-3</v>
      </c>
      <c r="U557" s="56">
        <v>13</v>
      </c>
      <c r="V557" s="56">
        <f>INDEX('Počty dní'!A:E,MATCH(E557,'Počty dní'!C:C,0),4)</f>
        <v>205</v>
      </c>
      <c r="W557" s="166">
        <f t="shared" si="433"/>
        <v>2665</v>
      </c>
      <c r="X557" s="21"/>
    </row>
    <row r="558" spans="1:48" x14ac:dyDescent="0.25">
      <c r="A558" s="140">
        <v>137</v>
      </c>
      <c r="B558" s="56">
        <v>1037</v>
      </c>
      <c r="C558" s="56" t="s">
        <v>2</v>
      </c>
      <c r="D558" s="128">
        <v>25</v>
      </c>
      <c r="E558" s="101" t="str">
        <f t="shared" si="427"/>
        <v>X25</v>
      </c>
      <c r="F558" s="56" t="s">
        <v>132</v>
      </c>
      <c r="G558" s="64">
        <v>5</v>
      </c>
      <c r="H558" s="56" t="str">
        <f t="shared" si="428"/>
        <v>XXX115/5</v>
      </c>
      <c r="I558" s="56" t="s">
        <v>5</v>
      </c>
      <c r="J558" s="56" t="s">
        <v>5</v>
      </c>
      <c r="K558" s="103">
        <v>0.26944444444444443</v>
      </c>
      <c r="L558" s="104">
        <v>0.27083333333333331</v>
      </c>
      <c r="M558" s="57" t="s">
        <v>56</v>
      </c>
      <c r="N558" s="104">
        <v>0.28958333333333336</v>
      </c>
      <c r="O558" s="66" t="s">
        <v>57</v>
      </c>
      <c r="P558" s="56" t="str">
        <f t="shared" si="429"/>
        <v>OK</v>
      </c>
      <c r="Q558" s="105">
        <f t="shared" si="430"/>
        <v>1.8750000000000044E-2</v>
      </c>
      <c r="R558" s="105">
        <f t="shared" si="431"/>
        <v>1.388888888888884E-3</v>
      </c>
      <c r="S558" s="105">
        <f t="shared" si="432"/>
        <v>2.0138888888888928E-2</v>
      </c>
      <c r="T558" s="105">
        <f t="shared" si="434"/>
        <v>0</v>
      </c>
      <c r="U558" s="56">
        <v>16</v>
      </c>
      <c r="V558" s="56">
        <f>INDEX('Počty dní'!A:E,MATCH(E558,'Počty dní'!C:C,0),4)</f>
        <v>205</v>
      </c>
      <c r="W558" s="166">
        <f t="shared" si="433"/>
        <v>3280</v>
      </c>
      <c r="X558" s="21"/>
    </row>
    <row r="559" spans="1:48" x14ac:dyDescent="0.25">
      <c r="A559" s="140">
        <v>137</v>
      </c>
      <c r="B559" s="56">
        <v>1037</v>
      </c>
      <c r="C559" s="56" t="s">
        <v>2</v>
      </c>
      <c r="D559" s="128">
        <v>25</v>
      </c>
      <c r="E559" s="101" t="str">
        <f t="shared" si="427"/>
        <v>X25</v>
      </c>
      <c r="F559" s="56" t="s">
        <v>145</v>
      </c>
      <c r="G559" s="64">
        <v>10</v>
      </c>
      <c r="H559" s="56" t="str">
        <f t="shared" si="428"/>
        <v>XXX126/10</v>
      </c>
      <c r="I559" s="56" t="s">
        <v>5</v>
      </c>
      <c r="J559" s="56" t="s">
        <v>5</v>
      </c>
      <c r="K559" s="103">
        <v>0.28958333333333336</v>
      </c>
      <c r="L559" s="104">
        <v>0.2902777777777778</v>
      </c>
      <c r="M559" s="78" t="s">
        <v>57</v>
      </c>
      <c r="N559" s="104">
        <v>0.29444444444444445</v>
      </c>
      <c r="O559" s="68" t="s">
        <v>67</v>
      </c>
      <c r="P559" s="56" t="str">
        <f t="shared" si="429"/>
        <v>OK</v>
      </c>
      <c r="Q559" s="105">
        <f t="shared" si="430"/>
        <v>4.1666666666666519E-3</v>
      </c>
      <c r="R559" s="105">
        <f t="shared" si="431"/>
        <v>6.9444444444444198E-4</v>
      </c>
      <c r="S559" s="105">
        <f t="shared" si="432"/>
        <v>4.8611111111110938E-3</v>
      </c>
      <c r="T559" s="105">
        <f t="shared" si="434"/>
        <v>0</v>
      </c>
      <c r="U559" s="56">
        <v>3.5</v>
      </c>
      <c r="V559" s="56">
        <f>INDEX('Počty dní'!A:E,MATCH(E559,'Počty dní'!C:C,0),4)</f>
        <v>205</v>
      </c>
      <c r="W559" s="166">
        <f t="shared" si="433"/>
        <v>717.5</v>
      </c>
      <c r="X559" s="21"/>
    </row>
    <row r="560" spans="1:48" x14ac:dyDescent="0.25">
      <c r="A560" s="140">
        <v>137</v>
      </c>
      <c r="B560" s="56">
        <v>1037</v>
      </c>
      <c r="C560" s="56" t="s">
        <v>2</v>
      </c>
      <c r="D560" s="128">
        <v>25</v>
      </c>
      <c r="E560" s="101" t="str">
        <f t="shared" si="427"/>
        <v>X25</v>
      </c>
      <c r="F560" s="54" t="s">
        <v>138</v>
      </c>
      <c r="G560" s="64">
        <v>51</v>
      </c>
      <c r="H560" s="56" t="str">
        <f t="shared" si="428"/>
        <v>XXX121/51</v>
      </c>
      <c r="I560" s="56" t="s">
        <v>5</v>
      </c>
      <c r="J560" s="56" t="s">
        <v>5</v>
      </c>
      <c r="K560" s="103">
        <v>0.29444444444444445</v>
      </c>
      <c r="L560" s="104">
        <v>0.2951388888888889</v>
      </c>
      <c r="M560" s="68" t="s">
        <v>67</v>
      </c>
      <c r="N560" s="104">
        <v>0.30416666666666664</v>
      </c>
      <c r="O560" s="68" t="s">
        <v>68</v>
      </c>
      <c r="P560" s="56" t="str">
        <f t="shared" si="429"/>
        <v>OK</v>
      </c>
      <c r="Q560" s="105">
        <f t="shared" si="430"/>
        <v>9.0277777777777457E-3</v>
      </c>
      <c r="R560" s="105">
        <f t="shared" si="431"/>
        <v>6.9444444444444198E-4</v>
      </c>
      <c r="S560" s="105">
        <f t="shared" si="432"/>
        <v>9.7222222222221877E-3</v>
      </c>
      <c r="T560" s="105">
        <f t="shared" si="434"/>
        <v>0</v>
      </c>
      <c r="U560" s="56">
        <v>9.1999999999999993</v>
      </c>
      <c r="V560" s="56">
        <f>INDEX('Počty dní'!A:E,MATCH(E560,'Počty dní'!C:C,0),4)</f>
        <v>205</v>
      </c>
      <c r="W560" s="166">
        <f t="shared" si="433"/>
        <v>1885.9999999999998</v>
      </c>
      <c r="X560" s="21"/>
    </row>
    <row r="561" spans="1:48" x14ac:dyDescent="0.25">
      <c r="A561" s="140">
        <v>137</v>
      </c>
      <c r="B561" s="56">
        <v>1037</v>
      </c>
      <c r="C561" s="56" t="s">
        <v>2</v>
      </c>
      <c r="D561" s="128">
        <v>25</v>
      </c>
      <c r="E561" s="101" t="str">
        <f t="shared" si="427"/>
        <v>X25</v>
      </c>
      <c r="F561" s="56" t="s">
        <v>146</v>
      </c>
      <c r="G561" s="64">
        <v>6</v>
      </c>
      <c r="H561" s="56" t="str">
        <f t="shared" si="428"/>
        <v>XXX122/6</v>
      </c>
      <c r="I561" s="56" t="s">
        <v>5</v>
      </c>
      <c r="J561" s="56" t="s">
        <v>5</v>
      </c>
      <c r="K561" s="103">
        <v>0.30416666666666664</v>
      </c>
      <c r="L561" s="74">
        <v>0.30555555555555552</v>
      </c>
      <c r="M561" s="68" t="s">
        <v>68</v>
      </c>
      <c r="N561" s="104">
        <v>0.33055555555555555</v>
      </c>
      <c r="O561" s="68" t="s">
        <v>69</v>
      </c>
      <c r="P561" s="56" t="str">
        <f t="shared" si="429"/>
        <v>OK</v>
      </c>
      <c r="Q561" s="105">
        <f t="shared" si="430"/>
        <v>2.5000000000000022E-2</v>
      </c>
      <c r="R561" s="105">
        <f t="shared" si="431"/>
        <v>1.388888888888884E-3</v>
      </c>
      <c r="S561" s="105">
        <f t="shared" si="432"/>
        <v>2.6388888888888906E-2</v>
      </c>
      <c r="T561" s="105">
        <f t="shared" si="434"/>
        <v>0</v>
      </c>
      <c r="U561" s="56">
        <v>18.899999999999999</v>
      </c>
      <c r="V561" s="56">
        <f>INDEX('Počty dní'!A:E,MATCH(E561,'Počty dní'!C:C,0),4)</f>
        <v>205</v>
      </c>
      <c r="W561" s="166">
        <f t="shared" si="433"/>
        <v>3874.4999999999995</v>
      </c>
      <c r="X561" s="21"/>
    </row>
    <row r="562" spans="1:48" x14ac:dyDescent="0.25">
      <c r="A562" s="140">
        <v>137</v>
      </c>
      <c r="B562" s="56">
        <v>1037</v>
      </c>
      <c r="C562" s="56" t="s">
        <v>2</v>
      </c>
      <c r="D562" s="102"/>
      <c r="E562" s="56" t="str">
        <f t="shared" ref="E562" si="435">CONCATENATE(C562,D562)</f>
        <v>X</v>
      </c>
      <c r="F562" s="56" t="s">
        <v>82</v>
      </c>
      <c r="G562" s="56"/>
      <c r="H562" s="56" t="str">
        <f t="shared" ref="H562" si="436">CONCATENATE(F562,"/",G562)</f>
        <v>přejezd/</v>
      </c>
      <c r="I562" s="99"/>
      <c r="J562" s="56" t="s">
        <v>5</v>
      </c>
      <c r="K562" s="103">
        <v>0.33055555555555555</v>
      </c>
      <c r="L562" s="74">
        <v>0.33055555555555555</v>
      </c>
      <c r="M562" s="68" t="str">
        <f>O561</f>
        <v>Vír,,rozc.k Dalečínu</v>
      </c>
      <c r="N562" s="104">
        <v>0.33680555555555558</v>
      </c>
      <c r="O562" s="68" t="s">
        <v>76</v>
      </c>
      <c r="P562" s="56" t="str">
        <f t="shared" si="429"/>
        <v>OK</v>
      </c>
      <c r="Q562" s="105">
        <f t="shared" si="430"/>
        <v>6.2500000000000333E-3</v>
      </c>
      <c r="R562" s="105">
        <f t="shared" si="431"/>
        <v>0</v>
      </c>
      <c r="S562" s="105">
        <f t="shared" si="432"/>
        <v>6.2500000000000333E-3</v>
      </c>
      <c r="T562" s="105">
        <f t="shared" si="434"/>
        <v>0</v>
      </c>
      <c r="U562" s="56">
        <v>0</v>
      </c>
      <c r="V562" s="56">
        <f>INDEX('Počty dní'!A:E,MATCH(E562,'Počty dní'!C:C,0),4)</f>
        <v>205</v>
      </c>
      <c r="W562" s="166">
        <f t="shared" ref="W562:W570" si="437">V562*U562</f>
        <v>0</v>
      </c>
      <c r="X562" s="21"/>
      <c r="AL562" s="27"/>
      <c r="AM562" s="27"/>
      <c r="AP562" s="16"/>
      <c r="AQ562" s="16"/>
      <c r="AR562" s="16"/>
      <c r="AS562" s="16"/>
      <c r="AT562" s="16"/>
      <c r="AU562" s="28"/>
      <c r="AV562" s="28"/>
    </row>
    <row r="563" spans="1:48" x14ac:dyDescent="0.25">
      <c r="A563" s="140">
        <v>137</v>
      </c>
      <c r="B563" s="56">
        <v>1037</v>
      </c>
      <c r="C563" s="56" t="s">
        <v>2</v>
      </c>
      <c r="D563" s="128"/>
      <c r="E563" s="101" t="str">
        <f>CONCATENATE(C563,D563)</f>
        <v>X</v>
      </c>
      <c r="F563" s="56" t="s">
        <v>142</v>
      </c>
      <c r="G563" s="64">
        <v>10</v>
      </c>
      <c r="H563" s="56" t="str">
        <f>CONCATENATE(F563,"/",G563)</f>
        <v>XXX131/10</v>
      </c>
      <c r="I563" s="56" t="s">
        <v>5</v>
      </c>
      <c r="J563" s="56" t="s">
        <v>5</v>
      </c>
      <c r="K563" s="103">
        <v>0.35486111111111113</v>
      </c>
      <c r="L563" s="74">
        <v>0.35625000000000001</v>
      </c>
      <c r="M563" s="68" t="s">
        <v>76</v>
      </c>
      <c r="N563" s="104">
        <v>0.37361111111111112</v>
      </c>
      <c r="O563" s="57" t="s">
        <v>56</v>
      </c>
      <c r="P563" s="56" t="str">
        <f t="shared" si="429"/>
        <v>OK</v>
      </c>
      <c r="Q563" s="105">
        <f t="shared" si="430"/>
        <v>1.7361111111111105E-2</v>
      </c>
      <c r="R563" s="105">
        <f t="shared" si="431"/>
        <v>1.388888888888884E-3</v>
      </c>
      <c r="S563" s="105">
        <f t="shared" si="432"/>
        <v>1.8749999999999989E-2</v>
      </c>
      <c r="T563" s="105">
        <f t="shared" si="434"/>
        <v>1.8055555555555547E-2</v>
      </c>
      <c r="U563" s="56">
        <v>12.2</v>
      </c>
      <c r="V563" s="56">
        <f>INDEX('Počty dní'!A:E,MATCH(E563,'Počty dní'!C:C,0),4)</f>
        <v>205</v>
      </c>
      <c r="W563" s="166">
        <f t="shared" si="437"/>
        <v>2501</v>
      </c>
      <c r="X563" s="21"/>
    </row>
    <row r="564" spans="1:48" x14ac:dyDescent="0.25">
      <c r="A564" s="140">
        <v>137</v>
      </c>
      <c r="B564" s="56">
        <v>1037</v>
      </c>
      <c r="C564" s="56" t="s">
        <v>2</v>
      </c>
      <c r="D564" s="136"/>
      <c r="E564" s="101" t="str">
        <f>CONCATENATE(C564,D564)</f>
        <v>X</v>
      </c>
      <c r="F564" s="56" t="s">
        <v>142</v>
      </c>
      <c r="G564" s="64">
        <v>9</v>
      </c>
      <c r="H564" s="56" t="str">
        <f>CONCATENATE(F564,"/",G564)</f>
        <v>XXX131/9</v>
      </c>
      <c r="I564" s="56" t="s">
        <v>5</v>
      </c>
      <c r="J564" s="56" t="s">
        <v>5</v>
      </c>
      <c r="K564" s="103">
        <v>0.48055555555555557</v>
      </c>
      <c r="L564" s="104">
        <v>0.48125000000000001</v>
      </c>
      <c r="M564" s="68" t="s">
        <v>56</v>
      </c>
      <c r="N564" s="104">
        <v>0.49861111111111112</v>
      </c>
      <c r="O564" s="68" t="s">
        <v>76</v>
      </c>
      <c r="P564" s="56" t="str">
        <f t="shared" si="429"/>
        <v>OK</v>
      </c>
      <c r="Q564" s="105">
        <f t="shared" si="430"/>
        <v>1.7361111111111105E-2</v>
      </c>
      <c r="R564" s="105">
        <f t="shared" si="431"/>
        <v>6.9444444444444198E-4</v>
      </c>
      <c r="S564" s="105">
        <f t="shared" si="432"/>
        <v>1.8055555555555547E-2</v>
      </c>
      <c r="T564" s="105">
        <f t="shared" si="434"/>
        <v>0.10694444444444445</v>
      </c>
      <c r="U564" s="56">
        <v>13</v>
      </c>
      <c r="V564" s="56">
        <f>INDEX('Počty dní'!A:E,MATCH(E564,'Počty dní'!C:C,0),4)</f>
        <v>205</v>
      </c>
      <c r="W564" s="166">
        <f t="shared" si="437"/>
        <v>2665</v>
      </c>
      <c r="X564" s="21"/>
    </row>
    <row r="565" spans="1:48" x14ac:dyDescent="0.25">
      <c r="A565" s="140">
        <v>137</v>
      </c>
      <c r="B565" s="56">
        <v>1037</v>
      </c>
      <c r="C565" s="56" t="s">
        <v>2</v>
      </c>
      <c r="D565" s="128"/>
      <c r="E565" s="101" t="str">
        <f>CONCATENATE(C565,D565)</f>
        <v>X</v>
      </c>
      <c r="F565" s="56" t="s">
        <v>133</v>
      </c>
      <c r="G565" s="64">
        <v>9</v>
      </c>
      <c r="H565" s="56" t="str">
        <f>CONCATENATE(F565,"/",G565)</f>
        <v>XXX133/9</v>
      </c>
      <c r="I565" s="56" t="s">
        <v>5</v>
      </c>
      <c r="J565" s="56" t="s">
        <v>5</v>
      </c>
      <c r="K565" s="103">
        <v>0.50208333333333333</v>
      </c>
      <c r="L565" s="104">
        <v>0.50277777777777777</v>
      </c>
      <c r="M565" s="68" t="s">
        <v>76</v>
      </c>
      <c r="N565" s="104">
        <v>0.53055555555555556</v>
      </c>
      <c r="O565" s="68" t="s">
        <v>79</v>
      </c>
      <c r="P565" s="56" t="str">
        <f t="shared" si="429"/>
        <v>OK</v>
      </c>
      <c r="Q565" s="105">
        <f t="shared" si="430"/>
        <v>2.777777777777779E-2</v>
      </c>
      <c r="R565" s="105">
        <f t="shared" si="431"/>
        <v>6.9444444444444198E-4</v>
      </c>
      <c r="S565" s="105">
        <f t="shared" si="432"/>
        <v>2.8472222222222232E-2</v>
      </c>
      <c r="T565" s="105">
        <f t="shared" si="434"/>
        <v>3.4722222222222099E-3</v>
      </c>
      <c r="U565" s="56">
        <v>27</v>
      </c>
      <c r="V565" s="56">
        <f>INDEX('Počty dní'!A:E,MATCH(E565,'Počty dní'!C:C,0),4)</f>
        <v>205</v>
      </c>
      <c r="W565" s="166">
        <f t="shared" si="437"/>
        <v>5535</v>
      </c>
      <c r="X565" s="21"/>
    </row>
    <row r="566" spans="1:48" x14ac:dyDescent="0.25">
      <c r="A566" s="140">
        <v>137</v>
      </c>
      <c r="B566" s="56">
        <v>1037</v>
      </c>
      <c r="C566" s="56" t="s">
        <v>2</v>
      </c>
      <c r="D566" s="128"/>
      <c r="E566" s="101" t="str">
        <f t="shared" ref="E566" si="438">CONCATENATE(C566,D566)</f>
        <v>X</v>
      </c>
      <c r="F566" s="56" t="s">
        <v>133</v>
      </c>
      <c r="G566" s="64">
        <v>10</v>
      </c>
      <c r="H566" s="56" t="str">
        <f t="shared" ref="H566" si="439">CONCATENATE(F566,"/",G566)</f>
        <v>XXX133/10</v>
      </c>
      <c r="I566" s="56" t="s">
        <v>5</v>
      </c>
      <c r="J566" s="56" t="s">
        <v>5</v>
      </c>
      <c r="K566" s="103">
        <v>0.55486111111111114</v>
      </c>
      <c r="L566" s="104">
        <v>0.55555555555555558</v>
      </c>
      <c r="M566" s="68" t="s">
        <v>79</v>
      </c>
      <c r="N566" s="104">
        <v>0.58124999999999993</v>
      </c>
      <c r="O566" s="68" t="s">
        <v>76</v>
      </c>
      <c r="P566" s="56" t="str">
        <f t="shared" si="429"/>
        <v>OK</v>
      </c>
      <c r="Q566" s="105">
        <f t="shared" si="430"/>
        <v>2.5694444444444353E-2</v>
      </c>
      <c r="R566" s="105">
        <f t="shared" si="431"/>
        <v>6.9444444444444198E-4</v>
      </c>
      <c r="S566" s="105">
        <f t="shared" si="432"/>
        <v>2.6388888888888795E-2</v>
      </c>
      <c r="T566" s="105">
        <f t="shared" si="434"/>
        <v>2.430555555555558E-2</v>
      </c>
      <c r="U566" s="56">
        <v>24.8</v>
      </c>
      <c r="V566" s="56">
        <f>INDEX('Počty dní'!A:E,MATCH(E566,'Počty dní'!C:C,0),4)</f>
        <v>205</v>
      </c>
      <c r="W566" s="166">
        <f t="shared" si="437"/>
        <v>5084</v>
      </c>
      <c r="X566" s="21"/>
    </row>
    <row r="567" spans="1:48" x14ac:dyDescent="0.25">
      <c r="A567" s="140">
        <v>137</v>
      </c>
      <c r="B567" s="56">
        <v>1037</v>
      </c>
      <c r="C567" s="56" t="s">
        <v>2</v>
      </c>
      <c r="D567" s="128"/>
      <c r="E567" s="101" t="str">
        <f t="shared" ref="E567:E572" si="440">CONCATENATE(C567,D567)</f>
        <v>X</v>
      </c>
      <c r="F567" s="56" t="s">
        <v>133</v>
      </c>
      <c r="G567" s="64">
        <v>11</v>
      </c>
      <c r="H567" s="56" t="str">
        <f t="shared" ref="H567:H572" si="441">CONCATENATE(F567,"/",G567)</f>
        <v>XXX133/11</v>
      </c>
      <c r="I567" s="56" t="s">
        <v>5</v>
      </c>
      <c r="J567" s="56" t="s">
        <v>5</v>
      </c>
      <c r="K567" s="103">
        <v>0.5854166666666667</v>
      </c>
      <c r="L567" s="104">
        <v>0.58611111111111114</v>
      </c>
      <c r="M567" s="68" t="s">
        <v>76</v>
      </c>
      <c r="N567" s="104">
        <v>0.61249999999999993</v>
      </c>
      <c r="O567" s="68" t="s">
        <v>80</v>
      </c>
      <c r="P567" s="56" t="str">
        <f t="shared" si="429"/>
        <v>OK</v>
      </c>
      <c r="Q567" s="105">
        <f t="shared" si="430"/>
        <v>2.6388888888888795E-2</v>
      </c>
      <c r="R567" s="105">
        <f t="shared" si="431"/>
        <v>6.9444444444444198E-4</v>
      </c>
      <c r="S567" s="105">
        <f t="shared" si="432"/>
        <v>2.7083333333333237E-2</v>
      </c>
      <c r="T567" s="105">
        <f t="shared" si="434"/>
        <v>4.1666666666667629E-3</v>
      </c>
      <c r="U567" s="56">
        <v>26.3</v>
      </c>
      <c r="V567" s="56">
        <f>INDEX('Počty dní'!A:E,MATCH(E567,'Počty dní'!C:C,0),4)</f>
        <v>205</v>
      </c>
      <c r="W567" s="166">
        <f t="shared" si="437"/>
        <v>5391.5</v>
      </c>
      <c r="X567" s="21"/>
    </row>
    <row r="568" spans="1:48" x14ac:dyDescent="0.25">
      <c r="A568" s="140">
        <v>137</v>
      </c>
      <c r="B568" s="56">
        <v>1037</v>
      </c>
      <c r="C568" s="56" t="s">
        <v>2</v>
      </c>
      <c r="D568" s="128"/>
      <c r="E568" s="101" t="str">
        <f t="shared" si="440"/>
        <v>X</v>
      </c>
      <c r="F568" s="56" t="s">
        <v>133</v>
      </c>
      <c r="G568" s="64">
        <v>12</v>
      </c>
      <c r="H568" s="56" t="str">
        <f t="shared" si="441"/>
        <v>XXX133/12</v>
      </c>
      <c r="I568" s="56" t="s">
        <v>5</v>
      </c>
      <c r="J568" s="56" t="s">
        <v>5</v>
      </c>
      <c r="K568" s="103">
        <v>0.61249999999999993</v>
      </c>
      <c r="L568" s="104">
        <v>0.6166666666666667</v>
      </c>
      <c r="M568" s="68" t="s">
        <v>80</v>
      </c>
      <c r="N568" s="104">
        <v>0.63263888888888886</v>
      </c>
      <c r="O568" s="68" t="s">
        <v>104</v>
      </c>
      <c r="P568" s="56" t="str">
        <f t="shared" si="429"/>
        <v>OK</v>
      </c>
      <c r="Q568" s="105">
        <f t="shared" si="430"/>
        <v>1.5972222222222165E-2</v>
      </c>
      <c r="R568" s="105">
        <f t="shared" si="431"/>
        <v>4.1666666666667629E-3</v>
      </c>
      <c r="S568" s="105">
        <f t="shared" si="432"/>
        <v>2.0138888888888928E-2</v>
      </c>
      <c r="T568" s="105">
        <f t="shared" si="434"/>
        <v>0</v>
      </c>
      <c r="U568" s="56">
        <v>17</v>
      </c>
      <c r="V568" s="56">
        <f>INDEX('Počty dní'!A:E,MATCH(E568,'Počty dní'!C:C,0),4)</f>
        <v>205</v>
      </c>
      <c r="W568" s="166">
        <f t="shared" si="437"/>
        <v>3485</v>
      </c>
      <c r="X568" s="21"/>
    </row>
    <row r="569" spans="1:48" x14ac:dyDescent="0.25">
      <c r="A569" s="140">
        <v>137</v>
      </c>
      <c r="B569" s="56">
        <v>1037</v>
      </c>
      <c r="C569" s="56" t="s">
        <v>2</v>
      </c>
      <c r="D569" s="128"/>
      <c r="E569" s="101" t="str">
        <f t="shared" si="440"/>
        <v>X</v>
      </c>
      <c r="F569" s="56" t="s">
        <v>133</v>
      </c>
      <c r="G569" s="64">
        <v>13</v>
      </c>
      <c r="H569" s="56" t="str">
        <f t="shared" si="441"/>
        <v>XXX133/13</v>
      </c>
      <c r="I569" s="56" t="s">
        <v>5</v>
      </c>
      <c r="J569" s="56" t="s">
        <v>5</v>
      </c>
      <c r="K569" s="103">
        <v>0.63263888888888886</v>
      </c>
      <c r="L569" s="104">
        <v>0.63541666666666663</v>
      </c>
      <c r="M569" s="68" t="s">
        <v>104</v>
      </c>
      <c r="N569" s="104">
        <v>0.6430555555555556</v>
      </c>
      <c r="O569" s="68" t="s">
        <v>105</v>
      </c>
      <c r="P569" s="56" t="str">
        <f t="shared" si="429"/>
        <v>OK</v>
      </c>
      <c r="Q569" s="105">
        <f t="shared" si="430"/>
        <v>7.6388888888889728E-3</v>
      </c>
      <c r="R569" s="105">
        <f t="shared" si="431"/>
        <v>2.7777777777777679E-3</v>
      </c>
      <c r="S569" s="105">
        <f t="shared" si="432"/>
        <v>1.0416666666666741E-2</v>
      </c>
      <c r="T569" s="105">
        <f t="shared" si="434"/>
        <v>0</v>
      </c>
      <c r="U569" s="56">
        <v>7.1</v>
      </c>
      <c r="V569" s="56">
        <f>INDEX('Počty dní'!A:E,MATCH(E569,'Počty dní'!C:C,0),4)</f>
        <v>205</v>
      </c>
      <c r="W569" s="166">
        <f t="shared" si="437"/>
        <v>1455.5</v>
      </c>
      <c r="X569" s="21"/>
    </row>
    <row r="570" spans="1:48" x14ac:dyDescent="0.25">
      <c r="A570" s="140">
        <v>137</v>
      </c>
      <c r="B570" s="56">
        <v>1037</v>
      </c>
      <c r="C570" s="56" t="s">
        <v>2</v>
      </c>
      <c r="D570" s="128"/>
      <c r="E570" s="101" t="str">
        <f t="shared" si="440"/>
        <v>X</v>
      </c>
      <c r="F570" s="56" t="s">
        <v>133</v>
      </c>
      <c r="G570" s="64">
        <v>14</v>
      </c>
      <c r="H570" s="56" t="str">
        <f t="shared" si="441"/>
        <v>XXX133/14</v>
      </c>
      <c r="I570" s="56" t="s">
        <v>5</v>
      </c>
      <c r="J570" s="56" t="s">
        <v>5</v>
      </c>
      <c r="K570" s="103">
        <v>0.6430555555555556</v>
      </c>
      <c r="L570" s="104">
        <v>0.64374999999999993</v>
      </c>
      <c r="M570" s="68" t="s">
        <v>105</v>
      </c>
      <c r="N570" s="104">
        <v>0.65277777777777779</v>
      </c>
      <c r="O570" s="68" t="s">
        <v>76</v>
      </c>
      <c r="P570" s="56" t="str">
        <f t="shared" si="429"/>
        <v>OK</v>
      </c>
      <c r="Q570" s="105">
        <f t="shared" si="430"/>
        <v>9.0277777777778567E-3</v>
      </c>
      <c r="R570" s="105">
        <f t="shared" si="431"/>
        <v>6.9444444444433095E-4</v>
      </c>
      <c r="S570" s="105">
        <f t="shared" si="432"/>
        <v>9.7222222222221877E-3</v>
      </c>
      <c r="T570" s="105">
        <f t="shared" si="434"/>
        <v>0</v>
      </c>
      <c r="U570" s="56">
        <v>8.6</v>
      </c>
      <c r="V570" s="56">
        <f>INDEX('Počty dní'!A:E,MATCH(E570,'Počty dní'!C:C,0),4)</f>
        <v>205</v>
      </c>
      <c r="W570" s="166">
        <f t="shared" si="437"/>
        <v>1763</v>
      </c>
      <c r="X570" s="21"/>
    </row>
    <row r="571" spans="1:48" x14ac:dyDescent="0.25">
      <c r="A571" s="140">
        <v>137</v>
      </c>
      <c r="B571" s="56">
        <v>1037</v>
      </c>
      <c r="C571" s="56" t="s">
        <v>2</v>
      </c>
      <c r="D571" s="128"/>
      <c r="E571" s="101" t="str">
        <f t="shared" si="440"/>
        <v>X</v>
      </c>
      <c r="F571" s="56" t="s">
        <v>133</v>
      </c>
      <c r="G571" s="64">
        <v>15</v>
      </c>
      <c r="H571" s="56" t="str">
        <f t="shared" si="441"/>
        <v>XXX133/15</v>
      </c>
      <c r="I571" s="56" t="s">
        <v>5</v>
      </c>
      <c r="J571" s="56" t="s">
        <v>5</v>
      </c>
      <c r="K571" s="103">
        <v>0.66875000000000007</v>
      </c>
      <c r="L571" s="104">
        <v>0.6694444444444444</v>
      </c>
      <c r="M571" s="68" t="s">
        <v>76</v>
      </c>
      <c r="N571" s="104">
        <v>0.69305555555555554</v>
      </c>
      <c r="O571" s="68" t="s">
        <v>80</v>
      </c>
      <c r="P571" s="56" t="str">
        <f t="shared" si="429"/>
        <v>OK</v>
      </c>
      <c r="Q571" s="105">
        <f t="shared" si="430"/>
        <v>2.3611111111111138E-2</v>
      </c>
      <c r="R571" s="105">
        <f t="shared" si="431"/>
        <v>6.9444444444433095E-4</v>
      </c>
      <c r="S571" s="105">
        <f t="shared" si="432"/>
        <v>2.4305555555555469E-2</v>
      </c>
      <c r="T571" s="105">
        <f t="shared" si="434"/>
        <v>1.5972222222222276E-2</v>
      </c>
      <c r="U571" s="56">
        <v>18.5</v>
      </c>
      <c r="V571" s="56">
        <f>INDEX('Počty dní'!A:E,MATCH(E571,'Počty dní'!C:C,0),4)</f>
        <v>205</v>
      </c>
      <c r="W571" s="166">
        <f>V571*U571</f>
        <v>3792.5</v>
      </c>
      <c r="X571" s="21"/>
    </row>
    <row r="572" spans="1:48" ht="15.75" thickBot="1" x14ac:dyDescent="0.3">
      <c r="A572" s="141">
        <v>137</v>
      </c>
      <c r="B572" s="58">
        <v>1037</v>
      </c>
      <c r="C572" s="58" t="s">
        <v>2</v>
      </c>
      <c r="D572" s="167"/>
      <c r="E572" s="168" t="str">
        <f t="shared" si="440"/>
        <v>X</v>
      </c>
      <c r="F572" s="58" t="s">
        <v>133</v>
      </c>
      <c r="G572" s="187">
        <v>16</v>
      </c>
      <c r="H572" s="58" t="str">
        <f t="shared" si="441"/>
        <v>XXX133/16</v>
      </c>
      <c r="I572" s="58" t="s">
        <v>5</v>
      </c>
      <c r="J572" s="58" t="s">
        <v>5</v>
      </c>
      <c r="K572" s="107">
        <v>0.69444444444444453</v>
      </c>
      <c r="L572" s="108">
        <v>0.70000000000000007</v>
      </c>
      <c r="M572" s="60" t="s">
        <v>80</v>
      </c>
      <c r="N572" s="108">
        <v>0.71736111111111101</v>
      </c>
      <c r="O572" s="60" t="s">
        <v>76</v>
      </c>
      <c r="P572" s="232"/>
      <c r="Q572" s="170">
        <f t="shared" si="430"/>
        <v>1.7361111111110938E-2</v>
      </c>
      <c r="R572" s="170">
        <f t="shared" si="431"/>
        <v>5.5555555555555358E-3</v>
      </c>
      <c r="S572" s="170">
        <f t="shared" si="432"/>
        <v>2.2916666666666474E-2</v>
      </c>
      <c r="T572" s="170">
        <f t="shared" si="434"/>
        <v>1.388888888888995E-3</v>
      </c>
      <c r="U572" s="58">
        <v>18.5</v>
      </c>
      <c r="V572" s="58">
        <f>INDEX('Počty dní'!A:E,MATCH(E572,'Počty dní'!C:C,0),4)</f>
        <v>205</v>
      </c>
      <c r="W572" s="171">
        <f>V572*U572</f>
        <v>3792.5</v>
      </c>
      <c r="X572" s="21"/>
    </row>
    <row r="573" spans="1:48" ht="15.75" thickBot="1" x14ac:dyDescent="0.3">
      <c r="A573" s="172" t="str">
        <f ca="1">CONCATENATE(INDIRECT("R[-3]C[0]",FALSE),"celkem")</f>
        <v>137celkem</v>
      </c>
      <c r="B573" s="173"/>
      <c r="C573" s="173" t="str">
        <f ca="1">INDIRECT("R[-1]C[12]",FALSE)</f>
        <v>Rovečné</v>
      </c>
      <c r="D573" s="174"/>
      <c r="E573" s="173"/>
      <c r="F573" s="175"/>
      <c r="G573" s="173"/>
      <c r="H573" s="176"/>
      <c r="I573" s="177"/>
      <c r="J573" s="178" t="str">
        <f ca="1">INDIRECT("R[-3]C[0]",FALSE)</f>
        <v>S</v>
      </c>
      <c r="K573" s="179"/>
      <c r="L573" s="180"/>
      <c r="M573" s="181"/>
      <c r="N573" s="180"/>
      <c r="O573" s="182"/>
      <c r="P573" s="173"/>
      <c r="Q573" s="183">
        <f>SUM(Q555:Q572)</f>
        <v>0.31319444444444422</v>
      </c>
      <c r="R573" s="183">
        <f>SUM(R555:R572)</f>
        <v>2.5694444444444242E-2</v>
      </c>
      <c r="S573" s="183">
        <f>SUM(S555:S572)</f>
        <v>0.33888888888888846</v>
      </c>
      <c r="T573" s="183">
        <f>SUM(T555:T572)</f>
        <v>0.20208333333333361</v>
      </c>
      <c r="U573" s="184">
        <f>SUM(U555:U572)</f>
        <v>277.60000000000002</v>
      </c>
      <c r="V573" s="185"/>
      <c r="W573" s="186">
        <f>SUM(W555:W572)</f>
        <v>56908</v>
      </c>
      <c r="X573" s="21"/>
    </row>
    <row r="574" spans="1:48" x14ac:dyDescent="0.25">
      <c r="D574" s="133"/>
      <c r="E574" s="116"/>
      <c r="G574" s="67"/>
      <c r="K574" s="117"/>
      <c r="L574" s="118"/>
      <c r="M574" s="70"/>
      <c r="N574" s="118"/>
      <c r="O574" s="70"/>
      <c r="X574" s="21"/>
    </row>
    <row r="575" spans="1:48" ht="15.75" thickBot="1" x14ac:dyDescent="0.3">
      <c r="D575" s="129"/>
      <c r="E575" s="116"/>
      <c r="G575" s="75"/>
      <c r="K575" s="117"/>
      <c r="L575" s="118"/>
      <c r="M575" s="63"/>
      <c r="N575" s="118"/>
      <c r="O575" s="63"/>
      <c r="X575" s="21"/>
    </row>
    <row r="576" spans="1:48" x14ac:dyDescent="0.25">
      <c r="A576" s="138">
        <v>138</v>
      </c>
      <c r="B576" s="53">
        <v>1038</v>
      </c>
      <c r="C576" s="53" t="s">
        <v>2</v>
      </c>
      <c r="D576" s="159"/>
      <c r="E576" s="160" t="str">
        <f>CONCATENATE(C576,D576)</f>
        <v>X</v>
      </c>
      <c r="F576" s="53" t="s">
        <v>133</v>
      </c>
      <c r="G576" s="188">
        <v>3</v>
      </c>
      <c r="H576" s="53" t="str">
        <f>CONCATENATE(F576,"/",G576)</f>
        <v>XXX133/3</v>
      </c>
      <c r="I576" s="53" t="s">
        <v>5</v>
      </c>
      <c r="J576" s="53" t="s">
        <v>5</v>
      </c>
      <c r="K576" s="162">
        <v>0.24097222222222223</v>
      </c>
      <c r="L576" s="163">
        <v>0.24166666666666667</v>
      </c>
      <c r="M576" s="193" t="s">
        <v>76</v>
      </c>
      <c r="N576" s="163">
        <v>0.2590277777777778</v>
      </c>
      <c r="O576" s="193" t="s">
        <v>80</v>
      </c>
      <c r="P576" s="53" t="str">
        <f t="shared" ref="P576:P586" si="442">IF(M577=O576,"OK","POZOR")</f>
        <v>OK</v>
      </c>
      <c r="Q576" s="165">
        <f t="shared" ref="Q576:Q587" si="443">IF(ISNUMBER(G576),N576-L576,IF(F576="přejezd",N576-L576,0))</f>
        <v>1.7361111111111133E-2</v>
      </c>
      <c r="R576" s="165">
        <f t="shared" ref="R576:R587" si="444">IF(ISNUMBER(G576),L576-K576,0)</f>
        <v>6.9444444444444198E-4</v>
      </c>
      <c r="S576" s="165">
        <f t="shared" ref="S576:S587" si="445">Q576+R576</f>
        <v>1.8055555555555575E-2</v>
      </c>
      <c r="T576" s="165"/>
      <c r="U576" s="53">
        <v>18.5</v>
      </c>
      <c r="V576" s="53">
        <f>INDEX('Počty dní'!A:E,MATCH(E576,'Počty dní'!C:C,0),4)</f>
        <v>205</v>
      </c>
      <c r="W576" s="98">
        <f t="shared" ref="W576:W587" si="446">V576*U576</f>
        <v>3792.5</v>
      </c>
      <c r="X576" s="21"/>
    </row>
    <row r="577" spans="1:24" x14ac:dyDescent="0.25">
      <c r="A577" s="140">
        <v>138</v>
      </c>
      <c r="B577" s="56">
        <v>1038</v>
      </c>
      <c r="C577" s="56" t="s">
        <v>2</v>
      </c>
      <c r="D577" s="128"/>
      <c r="E577" s="101" t="str">
        <f>CONCATENATE(C577,D577)</f>
        <v>X</v>
      </c>
      <c r="F577" s="56" t="s">
        <v>133</v>
      </c>
      <c r="G577" s="64">
        <v>4</v>
      </c>
      <c r="H577" s="56" t="str">
        <f>CONCATENATE(F577,"/",G577)</f>
        <v>XXX133/4</v>
      </c>
      <c r="I577" s="56" t="s">
        <v>5</v>
      </c>
      <c r="J577" s="56" t="s">
        <v>5</v>
      </c>
      <c r="K577" s="103">
        <v>0.26458333333333334</v>
      </c>
      <c r="L577" s="104">
        <v>0.26527777777777778</v>
      </c>
      <c r="M577" s="68" t="s">
        <v>80</v>
      </c>
      <c r="N577" s="104">
        <v>0.29305555555555557</v>
      </c>
      <c r="O577" s="68" t="s">
        <v>76</v>
      </c>
      <c r="P577" s="56" t="str">
        <f t="shared" si="442"/>
        <v>OK</v>
      </c>
      <c r="Q577" s="105">
        <f t="shared" si="443"/>
        <v>2.777777777777779E-2</v>
      </c>
      <c r="R577" s="105">
        <f t="shared" si="444"/>
        <v>6.9444444444444198E-4</v>
      </c>
      <c r="S577" s="105">
        <f t="shared" si="445"/>
        <v>2.8472222222222232E-2</v>
      </c>
      <c r="T577" s="105">
        <f t="shared" ref="T577:T587" si="447">K577-N576</f>
        <v>5.5555555555555358E-3</v>
      </c>
      <c r="U577" s="56">
        <v>26.3</v>
      </c>
      <c r="V577" s="56">
        <f>INDEX('Počty dní'!A:E,MATCH(E577,'Počty dní'!C:C,0),4)</f>
        <v>205</v>
      </c>
      <c r="W577" s="166">
        <f t="shared" si="446"/>
        <v>5391.5</v>
      </c>
      <c r="X577" s="21"/>
    </row>
    <row r="578" spans="1:24" x14ac:dyDescent="0.25">
      <c r="A578" s="140">
        <v>138</v>
      </c>
      <c r="B578" s="56">
        <v>1038</v>
      </c>
      <c r="C578" s="56" t="s">
        <v>2</v>
      </c>
      <c r="D578" s="136"/>
      <c r="E578" s="101" t="str">
        <f>CONCATENATE(C578,D578)</f>
        <v>X</v>
      </c>
      <c r="F578" s="56" t="s">
        <v>142</v>
      </c>
      <c r="G578" s="64">
        <v>8</v>
      </c>
      <c r="H578" s="56" t="str">
        <f>CONCATENATE(F578,"/",G578)</f>
        <v>XXX131/8</v>
      </c>
      <c r="I578" s="56" t="s">
        <v>5</v>
      </c>
      <c r="J578" s="56" t="s">
        <v>5</v>
      </c>
      <c r="K578" s="103">
        <v>0.29583333333333334</v>
      </c>
      <c r="L578" s="104">
        <v>0.2986111111111111</v>
      </c>
      <c r="M578" s="68" t="s">
        <v>76</v>
      </c>
      <c r="N578" s="104">
        <v>0.31388888888888888</v>
      </c>
      <c r="O578" s="68" t="s">
        <v>56</v>
      </c>
      <c r="P578" s="56" t="str">
        <f t="shared" si="442"/>
        <v>OK</v>
      </c>
      <c r="Q578" s="105">
        <f t="shared" si="443"/>
        <v>1.5277777777777779E-2</v>
      </c>
      <c r="R578" s="105">
        <f t="shared" si="444"/>
        <v>2.7777777777777679E-3</v>
      </c>
      <c r="S578" s="105">
        <f t="shared" si="445"/>
        <v>1.8055555555555547E-2</v>
      </c>
      <c r="T578" s="105">
        <f t="shared" si="447"/>
        <v>2.7777777777777679E-3</v>
      </c>
      <c r="U578" s="56">
        <v>12.2</v>
      </c>
      <c r="V578" s="56">
        <f>INDEX('Počty dní'!A:E,MATCH(E578,'Počty dní'!C:C,0),4)</f>
        <v>205</v>
      </c>
      <c r="W578" s="166">
        <f t="shared" si="446"/>
        <v>2501</v>
      </c>
      <c r="X578" s="21"/>
    </row>
    <row r="579" spans="1:24" x14ac:dyDescent="0.25">
      <c r="A579" s="140">
        <v>138</v>
      </c>
      <c r="B579" s="56">
        <v>1038</v>
      </c>
      <c r="C579" s="56" t="s">
        <v>2</v>
      </c>
      <c r="D579" s="128"/>
      <c r="E579" s="101" t="str">
        <f>CONCATENATE(C579,D579)</f>
        <v>X</v>
      </c>
      <c r="F579" s="56" t="s">
        <v>144</v>
      </c>
      <c r="G579" s="64">
        <v>11</v>
      </c>
      <c r="H579" s="56" t="str">
        <f>CONCATENATE(F579,"/",G579)</f>
        <v>XXX129/11</v>
      </c>
      <c r="I579" s="56" t="s">
        <v>5</v>
      </c>
      <c r="J579" s="56" t="s">
        <v>5</v>
      </c>
      <c r="K579" s="103">
        <v>0.41666666666666669</v>
      </c>
      <c r="L579" s="104">
        <v>0.41944444444444445</v>
      </c>
      <c r="M579" s="68" t="s">
        <v>56</v>
      </c>
      <c r="N579" s="104">
        <v>0.4458333333333333</v>
      </c>
      <c r="O579" s="78" t="s">
        <v>80</v>
      </c>
      <c r="P579" s="56" t="str">
        <f t="shared" si="442"/>
        <v>OK</v>
      </c>
      <c r="Q579" s="105">
        <f t="shared" si="443"/>
        <v>2.6388888888888851E-2</v>
      </c>
      <c r="R579" s="105">
        <f t="shared" si="444"/>
        <v>2.7777777777777679E-3</v>
      </c>
      <c r="S579" s="105">
        <f t="shared" si="445"/>
        <v>2.9166666666666619E-2</v>
      </c>
      <c r="T579" s="105">
        <f t="shared" si="447"/>
        <v>0.1027777777777778</v>
      </c>
      <c r="U579" s="56">
        <v>21.3</v>
      </c>
      <c r="V579" s="56">
        <f>INDEX('Počty dní'!A:E,MATCH(E579,'Počty dní'!C:C,0),4)</f>
        <v>205</v>
      </c>
      <c r="W579" s="166">
        <f t="shared" si="446"/>
        <v>4366.5</v>
      </c>
      <c r="X579" s="21"/>
    </row>
    <row r="580" spans="1:24" x14ac:dyDescent="0.25">
      <c r="A580" s="140">
        <v>138</v>
      </c>
      <c r="B580" s="56">
        <v>1038</v>
      </c>
      <c r="C580" s="56" t="s">
        <v>2</v>
      </c>
      <c r="D580" s="128"/>
      <c r="E580" s="101" t="str">
        <f t="shared" ref="E580:E581" si="448">CONCATENATE(C580,D580)</f>
        <v>X</v>
      </c>
      <c r="F580" s="56" t="s">
        <v>133</v>
      </c>
      <c r="G580" s="64">
        <v>8</v>
      </c>
      <c r="H580" s="56" t="str">
        <f t="shared" ref="H580:H581" si="449">CONCATENATE(F580,"/",G580)</f>
        <v>XXX133/8</v>
      </c>
      <c r="I580" s="56" t="s">
        <v>5</v>
      </c>
      <c r="J580" s="56" t="s">
        <v>5</v>
      </c>
      <c r="K580" s="103">
        <v>0.44791666666666669</v>
      </c>
      <c r="L580" s="104">
        <v>0.45</v>
      </c>
      <c r="M580" s="68" t="s">
        <v>80</v>
      </c>
      <c r="N580" s="104">
        <v>0.46736111111111112</v>
      </c>
      <c r="O580" s="68" t="s">
        <v>76</v>
      </c>
      <c r="P580" s="56" t="str">
        <f t="shared" si="442"/>
        <v>OK</v>
      </c>
      <c r="Q580" s="105">
        <f t="shared" si="443"/>
        <v>1.7361111111111105E-2</v>
      </c>
      <c r="R580" s="105">
        <f t="shared" si="444"/>
        <v>2.0833333333333259E-3</v>
      </c>
      <c r="S580" s="105">
        <f t="shared" si="445"/>
        <v>1.9444444444444431E-2</v>
      </c>
      <c r="T580" s="105">
        <f t="shared" si="447"/>
        <v>2.0833333333333814E-3</v>
      </c>
      <c r="U580" s="56">
        <v>18.5</v>
      </c>
      <c r="V580" s="56">
        <f>INDEX('Počty dní'!A:E,MATCH(E580,'Počty dní'!C:C,0),4)</f>
        <v>205</v>
      </c>
      <c r="W580" s="166">
        <f t="shared" si="446"/>
        <v>3792.5</v>
      </c>
      <c r="X580" s="21"/>
    </row>
    <row r="581" spans="1:24" x14ac:dyDescent="0.25">
      <c r="A581" s="140">
        <v>138</v>
      </c>
      <c r="B581" s="56">
        <v>1038</v>
      </c>
      <c r="C581" s="56" t="s">
        <v>2</v>
      </c>
      <c r="D581" s="136"/>
      <c r="E581" s="101" t="str">
        <f t="shared" si="448"/>
        <v>X</v>
      </c>
      <c r="F581" s="56" t="s">
        <v>142</v>
      </c>
      <c r="G581" s="64">
        <v>14</v>
      </c>
      <c r="H581" s="56" t="str">
        <f t="shared" si="449"/>
        <v>XXX131/14</v>
      </c>
      <c r="I581" s="56" t="s">
        <v>5</v>
      </c>
      <c r="J581" s="56" t="s">
        <v>5</v>
      </c>
      <c r="K581" s="103">
        <v>0.52083333333333337</v>
      </c>
      <c r="L581" s="104">
        <v>0.5229166666666667</v>
      </c>
      <c r="M581" s="68" t="s">
        <v>76</v>
      </c>
      <c r="N581" s="104">
        <v>0.5493055555555556</v>
      </c>
      <c r="O581" s="57" t="s">
        <v>70</v>
      </c>
      <c r="P581" s="56" t="str">
        <f t="shared" si="442"/>
        <v>OK</v>
      </c>
      <c r="Q581" s="105">
        <f t="shared" si="443"/>
        <v>2.6388888888888906E-2</v>
      </c>
      <c r="R581" s="105">
        <f t="shared" si="444"/>
        <v>2.0833333333333259E-3</v>
      </c>
      <c r="S581" s="105">
        <f t="shared" si="445"/>
        <v>2.8472222222222232E-2</v>
      </c>
      <c r="T581" s="105">
        <f t="shared" si="447"/>
        <v>5.3472222222222254E-2</v>
      </c>
      <c r="U581" s="56">
        <v>17.8</v>
      </c>
      <c r="V581" s="56">
        <f>INDEX('Počty dní'!A:E,MATCH(E581,'Počty dní'!C:C,0),4)</f>
        <v>205</v>
      </c>
      <c r="W581" s="166">
        <f t="shared" si="446"/>
        <v>3649</v>
      </c>
      <c r="X581" s="21"/>
    </row>
    <row r="582" spans="1:24" x14ac:dyDescent="0.25">
      <c r="A582" s="140">
        <v>138</v>
      </c>
      <c r="B582" s="56">
        <v>1038</v>
      </c>
      <c r="C582" s="56" t="s">
        <v>2</v>
      </c>
      <c r="D582" s="136"/>
      <c r="E582" s="101" t="str">
        <f t="shared" ref="E582:E587" si="450">CONCATENATE(C582,D582)</f>
        <v>X</v>
      </c>
      <c r="F582" s="56" t="s">
        <v>142</v>
      </c>
      <c r="G582" s="64">
        <v>13</v>
      </c>
      <c r="H582" s="56" t="str">
        <f t="shared" ref="H582:H587" si="451">CONCATENATE(F582,"/",G582)</f>
        <v>XXX131/13</v>
      </c>
      <c r="I582" s="56" t="s">
        <v>5</v>
      </c>
      <c r="J582" s="56" t="s">
        <v>5</v>
      </c>
      <c r="K582" s="103">
        <v>0.55486111111111114</v>
      </c>
      <c r="L582" s="104">
        <v>0.55555555555555558</v>
      </c>
      <c r="M582" s="57" t="s">
        <v>70</v>
      </c>
      <c r="N582" s="104">
        <v>0.59166666666666667</v>
      </c>
      <c r="O582" s="68" t="s">
        <v>71</v>
      </c>
      <c r="P582" s="56" t="str">
        <f t="shared" si="442"/>
        <v>OK</v>
      </c>
      <c r="Q582" s="105">
        <f t="shared" si="443"/>
        <v>3.6111111111111094E-2</v>
      </c>
      <c r="R582" s="105">
        <f t="shared" si="444"/>
        <v>6.9444444444444198E-4</v>
      </c>
      <c r="S582" s="105">
        <f t="shared" si="445"/>
        <v>3.6805555555555536E-2</v>
      </c>
      <c r="T582" s="105">
        <f t="shared" si="447"/>
        <v>5.5555555555555358E-3</v>
      </c>
      <c r="U582" s="56">
        <v>28.299999999999997</v>
      </c>
      <c r="V582" s="56">
        <f>INDEX('Počty dní'!A:E,MATCH(E582,'Počty dní'!C:C,0),4)</f>
        <v>205</v>
      </c>
      <c r="W582" s="166">
        <f t="shared" si="446"/>
        <v>5801.4999999999991</v>
      </c>
      <c r="X582" s="21"/>
    </row>
    <row r="583" spans="1:24" x14ac:dyDescent="0.25">
      <c r="A583" s="140">
        <v>138</v>
      </c>
      <c r="B583" s="56">
        <v>1038</v>
      </c>
      <c r="C583" s="56" t="s">
        <v>2</v>
      </c>
      <c r="D583" s="136"/>
      <c r="E583" s="101" t="str">
        <f t="shared" si="450"/>
        <v>X</v>
      </c>
      <c r="F583" s="56" t="s">
        <v>142</v>
      </c>
      <c r="G583" s="64">
        <v>18</v>
      </c>
      <c r="H583" s="56" t="str">
        <f t="shared" si="451"/>
        <v>XXX131/18</v>
      </c>
      <c r="I583" s="56" t="s">
        <v>5</v>
      </c>
      <c r="J583" s="56" t="s">
        <v>5</v>
      </c>
      <c r="K583" s="103">
        <v>0.61388888888888893</v>
      </c>
      <c r="L583" s="104">
        <v>0.61458333333333337</v>
      </c>
      <c r="M583" s="68" t="s">
        <v>71</v>
      </c>
      <c r="N583" s="104">
        <v>0.64236111111111105</v>
      </c>
      <c r="O583" s="68" t="s">
        <v>56</v>
      </c>
      <c r="P583" s="56" t="str">
        <f t="shared" si="442"/>
        <v>OK</v>
      </c>
      <c r="Q583" s="105">
        <f t="shared" si="443"/>
        <v>2.7777777777777679E-2</v>
      </c>
      <c r="R583" s="105">
        <f t="shared" si="444"/>
        <v>6.9444444444444198E-4</v>
      </c>
      <c r="S583" s="105">
        <f t="shared" si="445"/>
        <v>2.8472222222222121E-2</v>
      </c>
      <c r="T583" s="105">
        <f t="shared" si="447"/>
        <v>2.2222222222222254E-2</v>
      </c>
      <c r="U583" s="56">
        <v>22.7</v>
      </c>
      <c r="V583" s="56">
        <f>INDEX('Počty dní'!A:E,MATCH(E583,'Počty dní'!C:C,0),4)</f>
        <v>205</v>
      </c>
      <c r="W583" s="166">
        <f t="shared" si="446"/>
        <v>4653.5</v>
      </c>
      <c r="X583" s="21"/>
    </row>
    <row r="584" spans="1:24" x14ac:dyDescent="0.25">
      <c r="A584" s="140">
        <v>138</v>
      </c>
      <c r="B584" s="56">
        <v>1038</v>
      </c>
      <c r="C584" s="56" t="s">
        <v>2</v>
      </c>
      <c r="D584" s="136"/>
      <c r="E584" s="101" t="str">
        <f t="shared" si="450"/>
        <v>X</v>
      </c>
      <c r="F584" s="56" t="s">
        <v>142</v>
      </c>
      <c r="G584" s="64">
        <v>17</v>
      </c>
      <c r="H584" s="56" t="str">
        <f t="shared" si="451"/>
        <v>XXX131/17</v>
      </c>
      <c r="I584" s="56" t="s">
        <v>5</v>
      </c>
      <c r="J584" s="56" t="s">
        <v>5</v>
      </c>
      <c r="K584" s="103">
        <v>0.64722222222222225</v>
      </c>
      <c r="L584" s="104">
        <v>0.6479166666666667</v>
      </c>
      <c r="M584" s="68" t="s">
        <v>56</v>
      </c>
      <c r="N584" s="104">
        <v>0.67499999999999993</v>
      </c>
      <c r="O584" s="68" t="s">
        <v>71</v>
      </c>
      <c r="P584" s="56" t="str">
        <f t="shared" si="442"/>
        <v>OK</v>
      </c>
      <c r="Q584" s="105">
        <f t="shared" si="443"/>
        <v>2.7083333333333237E-2</v>
      </c>
      <c r="R584" s="105">
        <f t="shared" si="444"/>
        <v>6.9444444444444198E-4</v>
      </c>
      <c r="S584" s="105">
        <f t="shared" si="445"/>
        <v>2.7777777777777679E-2</v>
      </c>
      <c r="T584" s="105">
        <f t="shared" si="447"/>
        <v>4.8611111111112049E-3</v>
      </c>
      <c r="U584" s="56">
        <v>23.5</v>
      </c>
      <c r="V584" s="56">
        <f>INDEX('Počty dní'!A:E,MATCH(E584,'Počty dní'!C:C,0),4)</f>
        <v>205</v>
      </c>
      <c r="W584" s="166">
        <f t="shared" si="446"/>
        <v>4817.5</v>
      </c>
      <c r="X584" s="21"/>
    </row>
    <row r="585" spans="1:24" x14ac:dyDescent="0.25">
      <c r="A585" s="140">
        <v>138</v>
      </c>
      <c r="B585" s="56">
        <v>1038</v>
      </c>
      <c r="C585" s="56" t="s">
        <v>2</v>
      </c>
      <c r="D585" s="136"/>
      <c r="E585" s="101" t="str">
        <f t="shared" si="450"/>
        <v>X</v>
      </c>
      <c r="F585" s="56" t="s">
        <v>142</v>
      </c>
      <c r="G585" s="64">
        <v>22</v>
      </c>
      <c r="H585" s="56" t="str">
        <f t="shared" si="451"/>
        <v>XXX131/22</v>
      </c>
      <c r="I585" s="56" t="s">
        <v>5</v>
      </c>
      <c r="J585" s="56" t="s">
        <v>5</v>
      </c>
      <c r="K585" s="103">
        <v>0.67638888888888893</v>
      </c>
      <c r="L585" s="104">
        <v>0.67708333333333337</v>
      </c>
      <c r="M585" s="68" t="s">
        <v>71</v>
      </c>
      <c r="N585" s="104">
        <v>0.70486111111111116</v>
      </c>
      <c r="O585" s="68" t="s">
        <v>56</v>
      </c>
      <c r="P585" s="56" t="str">
        <f t="shared" si="442"/>
        <v>OK</v>
      </c>
      <c r="Q585" s="105">
        <f t="shared" si="443"/>
        <v>2.777777777777779E-2</v>
      </c>
      <c r="R585" s="105">
        <f t="shared" si="444"/>
        <v>6.9444444444444198E-4</v>
      </c>
      <c r="S585" s="105">
        <f t="shared" si="445"/>
        <v>2.8472222222222232E-2</v>
      </c>
      <c r="T585" s="105">
        <f t="shared" si="447"/>
        <v>1.388888888888995E-3</v>
      </c>
      <c r="U585" s="56">
        <v>22.7</v>
      </c>
      <c r="V585" s="56">
        <f>INDEX('Počty dní'!A:E,MATCH(E585,'Počty dní'!C:C,0),4)</f>
        <v>205</v>
      </c>
      <c r="W585" s="166">
        <f t="shared" si="446"/>
        <v>4653.5</v>
      </c>
      <c r="X585" s="21"/>
    </row>
    <row r="586" spans="1:24" x14ac:dyDescent="0.25">
      <c r="A586" s="140">
        <v>138</v>
      </c>
      <c r="B586" s="56">
        <v>1038</v>
      </c>
      <c r="C586" s="56" t="s">
        <v>2</v>
      </c>
      <c r="D586" s="136"/>
      <c r="E586" s="101" t="str">
        <f t="shared" si="450"/>
        <v>X</v>
      </c>
      <c r="F586" s="56" t="s">
        <v>142</v>
      </c>
      <c r="G586" s="64">
        <v>21</v>
      </c>
      <c r="H586" s="56" t="str">
        <f t="shared" si="451"/>
        <v>XXX131/21</v>
      </c>
      <c r="I586" s="56" t="s">
        <v>5</v>
      </c>
      <c r="J586" s="56" t="s">
        <v>5</v>
      </c>
      <c r="K586" s="103">
        <v>0.75</v>
      </c>
      <c r="L586" s="104">
        <v>0.75208333333333333</v>
      </c>
      <c r="M586" s="68" t="s">
        <v>56</v>
      </c>
      <c r="N586" s="104">
        <v>0.77916666666666667</v>
      </c>
      <c r="O586" s="68" t="s">
        <v>71</v>
      </c>
      <c r="P586" s="56" t="str">
        <f t="shared" si="442"/>
        <v>OK</v>
      </c>
      <c r="Q586" s="105">
        <f t="shared" si="443"/>
        <v>2.7083333333333348E-2</v>
      </c>
      <c r="R586" s="105">
        <f t="shared" si="444"/>
        <v>2.0833333333333259E-3</v>
      </c>
      <c r="S586" s="105">
        <f t="shared" si="445"/>
        <v>2.9166666666666674E-2</v>
      </c>
      <c r="T586" s="105">
        <f t="shared" si="447"/>
        <v>4.513888888888884E-2</v>
      </c>
      <c r="U586" s="56">
        <v>23.5</v>
      </c>
      <c r="V586" s="56">
        <f>INDEX('Počty dní'!A:E,MATCH(E586,'Počty dní'!C:C,0),4)</f>
        <v>205</v>
      </c>
      <c r="W586" s="166">
        <f t="shared" si="446"/>
        <v>4817.5</v>
      </c>
      <c r="X586" s="21"/>
    </row>
    <row r="587" spans="1:24" ht="15.75" thickBot="1" x14ac:dyDescent="0.3">
      <c r="A587" s="141">
        <v>138</v>
      </c>
      <c r="B587" s="58">
        <v>1038</v>
      </c>
      <c r="C587" s="58" t="s">
        <v>2</v>
      </c>
      <c r="D587" s="208"/>
      <c r="E587" s="168" t="str">
        <f t="shared" si="450"/>
        <v>X</v>
      </c>
      <c r="F587" s="58" t="s">
        <v>142</v>
      </c>
      <c r="G587" s="187">
        <v>24</v>
      </c>
      <c r="H587" s="58" t="str">
        <f t="shared" si="451"/>
        <v>XXX131/24</v>
      </c>
      <c r="I587" s="58" t="s">
        <v>5</v>
      </c>
      <c r="J587" s="58" t="s">
        <v>5</v>
      </c>
      <c r="K587" s="107">
        <v>0.80138888888888893</v>
      </c>
      <c r="L587" s="108">
        <v>0.80208333333333337</v>
      </c>
      <c r="M587" s="60" t="s">
        <v>71</v>
      </c>
      <c r="N587" s="108">
        <v>0.8125</v>
      </c>
      <c r="O587" s="60" t="s">
        <v>76</v>
      </c>
      <c r="P587" s="232"/>
      <c r="Q587" s="170">
        <f t="shared" si="443"/>
        <v>1.041666666666663E-2</v>
      </c>
      <c r="R587" s="170">
        <f t="shared" si="444"/>
        <v>6.9444444444444198E-4</v>
      </c>
      <c r="S587" s="170">
        <f t="shared" si="445"/>
        <v>1.1111111111111072E-2</v>
      </c>
      <c r="T587" s="170">
        <f t="shared" si="447"/>
        <v>2.2222222222222254E-2</v>
      </c>
      <c r="U587" s="58">
        <v>10.5</v>
      </c>
      <c r="V587" s="58">
        <f>INDEX('Počty dní'!A:E,MATCH(E587,'Počty dní'!C:C,0),4)</f>
        <v>205</v>
      </c>
      <c r="W587" s="171">
        <f t="shared" si="446"/>
        <v>2152.5</v>
      </c>
      <c r="X587" s="21"/>
    </row>
    <row r="588" spans="1:24" ht="15.75" thickBot="1" x14ac:dyDescent="0.3">
      <c r="A588" s="172" t="str">
        <f ca="1">CONCATENATE(INDIRECT("R[-3]C[0]",FALSE),"celkem")</f>
        <v>138celkem</v>
      </c>
      <c r="B588" s="173"/>
      <c r="C588" s="173" t="str">
        <f ca="1">INDIRECT("R[-1]C[12]",FALSE)</f>
        <v>Rovečné</v>
      </c>
      <c r="D588" s="174"/>
      <c r="E588" s="173"/>
      <c r="F588" s="175"/>
      <c r="G588" s="173"/>
      <c r="H588" s="176"/>
      <c r="I588" s="177"/>
      <c r="J588" s="178" t="str">
        <f ca="1">INDIRECT("R[-3]C[0]",FALSE)</f>
        <v>S</v>
      </c>
      <c r="K588" s="179"/>
      <c r="L588" s="180"/>
      <c r="M588" s="181"/>
      <c r="N588" s="180"/>
      <c r="O588" s="182"/>
      <c r="P588" s="173"/>
      <c r="Q588" s="183">
        <f>SUM(Q576:Q587)</f>
        <v>0.28680555555555531</v>
      </c>
      <c r="R588" s="183">
        <f>SUM(R576:R587)</f>
        <v>1.6666666666666607E-2</v>
      </c>
      <c r="S588" s="183">
        <f>SUM(S576:S587)</f>
        <v>0.30347222222222192</v>
      </c>
      <c r="T588" s="183">
        <f>SUM(T576:T587)</f>
        <v>0.26805555555555582</v>
      </c>
      <c r="U588" s="184">
        <f>SUM(U576:U587)</f>
        <v>245.79999999999995</v>
      </c>
      <c r="V588" s="185"/>
      <c r="W588" s="186">
        <f>SUM(W576:W587)</f>
        <v>50389</v>
      </c>
      <c r="X588" s="21"/>
    </row>
    <row r="589" spans="1:24" x14ac:dyDescent="0.25">
      <c r="A589" s="109"/>
      <c r="F589" s="75"/>
      <c r="H589" s="110"/>
      <c r="I589" s="111"/>
      <c r="J589" s="112"/>
      <c r="K589" s="113"/>
      <c r="L589" s="121"/>
      <c r="M589" s="83"/>
      <c r="N589" s="121"/>
      <c r="O589" s="61"/>
      <c r="Q589" s="114"/>
      <c r="R589" s="114"/>
      <c r="S589" s="114"/>
      <c r="T589" s="114"/>
      <c r="U589" s="115"/>
      <c r="W589" s="115"/>
      <c r="X589" s="21"/>
    </row>
    <row r="590" spans="1:24" ht="15.75" thickBot="1" x14ac:dyDescent="0.3">
      <c r="A590" s="109"/>
      <c r="F590" s="75"/>
      <c r="H590" s="110"/>
      <c r="I590" s="111"/>
      <c r="J590" s="112"/>
      <c r="K590" s="113"/>
      <c r="L590" s="121"/>
      <c r="M590" s="83"/>
      <c r="N590" s="121"/>
      <c r="O590" s="61"/>
      <c r="Q590" s="114"/>
      <c r="R590" s="114"/>
      <c r="S590" s="114"/>
      <c r="T590" s="114"/>
      <c r="U590" s="115"/>
      <c r="W590" s="115"/>
      <c r="X590" s="21"/>
    </row>
    <row r="591" spans="1:24" x14ac:dyDescent="0.25">
      <c r="A591" s="138">
        <v>139</v>
      </c>
      <c r="B591" s="53">
        <v>1039</v>
      </c>
      <c r="C591" s="53" t="s">
        <v>2</v>
      </c>
      <c r="D591" s="96"/>
      <c r="E591" s="160" t="str">
        <f t="shared" ref="E591:E592" si="452">CONCATENATE(C591,D591)</f>
        <v>X</v>
      </c>
      <c r="F591" s="53" t="s">
        <v>132</v>
      </c>
      <c r="G591" s="188">
        <v>1</v>
      </c>
      <c r="H591" s="53" t="str">
        <f t="shared" ref="H591:H592" si="453">CONCATENATE(F591,"/",G591)</f>
        <v>XXX115/1</v>
      </c>
      <c r="I591" s="53" t="s">
        <v>5</v>
      </c>
      <c r="J591" s="53" t="s">
        <v>5</v>
      </c>
      <c r="K591" s="162">
        <v>0.17986111111111111</v>
      </c>
      <c r="L591" s="163">
        <v>0.18055555555555555</v>
      </c>
      <c r="M591" s="193" t="s">
        <v>55</v>
      </c>
      <c r="N591" s="163">
        <v>0.21666666666666667</v>
      </c>
      <c r="O591" s="164" t="s">
        <v>29</v>
      </c>
      <c r="P591" s="53" t="str">
        <f t="shared" ref="P591:P598" si="454">IF(M592=O591,"OK","POZOR")</f>
        <v>OK</v>
      </c>
      <c r="Q591" s="165">
        <f t="shared" ref="Q591:Q599" si="455">IF(ISNUMBER(G591),N591-L591,IF(F591="přejezd",N591-L591,0))</f>
        <v>3.6111111111111122E-2</v>
      </c>
      <c r="R591" s="165">
        <f t="shared" ref="R591:R599" si="456">IF(ISNUMBER(G591),L591-K591,0)</f>
        <v>6.9444444444444198E-4</v>
      </c>
      <c r="S591" s="165">
        <f t="shared" ref="S591:S599" si="457">Q591+R591</f>
        <v>3.6805555555555564E-2</v>
      </c>
      <c r="T591" s="165"/>
      <c r="U591" s="53">
        <v>25.8</v>
      </c>
      <c r="V591" s="53">
        <f>INDEX('Počty dní'!A:E,MATCH(E591,'Počty dní'!C:C,0),4)</f>
        <v>205</v>
      </c>
      <c r="W591" s="98">
        <f t="shared" ref="W591:W599" si="458">V591*U591</f>
        <v>5289</v>
      </c>
      <c r="X591" s="21"/>
    </row>
    <row r="592" spans="1:24" x14ac:dyDescent="0.25">
      <c r="A592" s="140">
        <v>139</v>
      </c>
      <c r="B592" s="56">
        <v>1039</v>
      </c>
      <c r="C592" s="56" t="s">
        <v>2</v>
      </c>
      <c r="D592" s="102"/>
      <c r="E592" s="101" t="str">
        <f t="shared" si="452"/>
        <v>X</v>
      </c>
      <c r="F592" s="56" t="s">
        <v>132</v>
      </c>
      <c r="G592" s="64">
        <v>6</v>
      </c>
      <c r="H592" s="56" t="str">
        <f t="shared" si="453"/>
        <v>XXX115/6</v>
      </c>
      <c r="I592" s="56" t="s">
        <v>5</v>
      </c>
      <c r="J592" s="56" t="s">
        <v>5</v>
      </c>
      <c r="K592" s="103">
        <v>0.25277777777777777</v>
      </c>
      <c r="L592" s="104">
        <v>0.25347222222222221</v>
      </c>
      <c r="M592" s="57" t="s">
        <v>29</v>
      </c>
      <c r="N592" s="104">
        <v>0.31111111111111112</v>
      </c>
      <c r="O592" s="57" t="s">
        <v>56</v>
      </c>
      <c r="P592" s="56" t="str">
        <f>IF(M660=O592,"OK","POZOR")</f>
        <v>OK</v>
      </c>
      <c r="Q592" s="105">
        <f t="shared" si="455"/>
        <v>5.7638888888888906E-2</v>
      </c>
      <c r="R592" s="105">
        <f t="shared" si="456"/>
        <v>6.9444444444444198E-4</v>
      </c>
      <c r="S592" s="105">
        <f t="shared" si="457"/>
        <v>5.8333333333333348E-2</v>
      </c>
      <c r="T592" s="105">
        <f t="shared" ref="T592:T599" si="459">K592-N591</f>
        <v>3.6111111111111094E-2</v>
      </c>
      <c r="U592" s="56">
        <v>44.7</v>
      </c>
      <c r="V592" s="56">
        <f>INDEX('Počty dní'!A:E,MATCH(E592,'Počty dní'!C:C,0),4)</f>
        <v>205</v>
      </c>
      <c r="W592" s="166">
        <f t="shared" si="458"/>
        <v>9163.5</v>
      </c>
      <c r="X592" s="21"/>
    </row>
    <row r="593" spans="1:24" x14ac:dyDescent="0.25">
      <c r="A593" s="140">
        <v>139</v>
      </c>
      <c r="B593" s="56">
        <v>1039</v>
      </c>
      <c r="C593" s="56" t="s">
        <v>2</v>
      </c>
      <c r="D593" s="128"/>
      <c r="E593" s="101" t="str">
        <f t="shared" ref="E593:E599" si="460">CONCATENATE(C593,D593)</f>
        <v>X</v>
      </c>
      <c r="F593" s="56" t="s">
        <v>140</v>
      </c>
      <c r="G593" s="71">
        <v>6</v>
      </c>
      <c r="H593" s="56" t="str">
        <f t="shared" ref="H593:H599" si="461">CONCATENATE(F593,"/",G593)</f>
        <v>XXX127/6</v>
      </c>
      <c r="I593" s="56" t="s">
        <v>5</v>
      </c>
      <c r="J593" s="56" t="s">
        <v>5</v>
      </c>
      <c r="K593" s="103">
        <v>0.36388888888888887</v>
      </c>
      <c r="L593" s="104">
        <v>0.36458333333333331</v>
      </c>
      <c r="M593" s="57" t="s">
        <v>56</v>
      </c>
      <c r="N593" s="104">
        <v>0.39444444444444443</v>
      </c>
      <c r="O593" s="57" t="s">
        <v>56</v>
      </c>
      <c r="P593" s="56" t="str">
        <f>IF(M662=O593,"OK","POZOR")</f>
        <v>OK</v>
      </c>
      <c r="Q593" s="105">
        <f t="shared" si="455"/>
        <v>2.9861111111111116E-2</v>
      </c>
      <c r="R593" s="105">
        <f t="shared" si="456"/>
        <v>6.9444444444444198E-4</v>
      </c>
      <c r="S593" s="105">
        <f t="shared" si="457"/>
        <v>3.0555555555555558E-2</v>
      </c>
      <c r="T593" s="105">
        <f t="shared" si="459"/>
        <v>5.2777777777777757E-2</v>
      </c>
      <c r="U593" s="56">
        <v>24.6</v>
      </c>
      <c r="V593" s="56">
        <f>INDEX('Počty dní'!A:E,MATCH(E593,'Počty dní'!C:C,0),4)</f>
        <v>205</v>
      </c>
      <c r="W593" s="166">
        <f>V593*U593</f>
        <v>5043</v>
      </c>
      <c r="X593" s="21"/>
    </row>
    <row r="594" spans="1:24" x14ac:dyDescent="0.25">
      <c r="A594" s="140">
        <v>139</v>
      </c>
      <c r="B594" s="56">
        <v>1039</v>
      </c>
      <c r="C594" s="56" t="s">
        <v>2</v>
      </c>
      <c r="D594" s="128"/>
      <c r="E594" s="101" t="str">
        <f t="shared" si="460"/>
        <v>X</v>
      </c>
      <c r="F594" s="56" t="s">
        <v>145</v>
      </c>
      <c r="G594" s="64">
        <v>15</v>
      </c>
      <c r="H594" s="56" t="str">
        <f t="shared" si="461"/>
        <v>XXX126/15</v>
      </c>
      <c r="I594" s="56" t="s">
        <v>5</v>
      </c>
      <c r="J594" s="56" t="s">
        <v>5</v>
      </c>
      <c r="K594" s="103">
        <v>0.5</v>
      </c>
      <c r="L594" s="74">
        <v>0.50347222222222221</v>
      </c>
      <c r="M594" s="68" t="s">
        <v>56</v>
      </c>
      <c r="N594" s="104">
        <v>0.53472222222222221</v>
      </c>
      <c r="O594" s="57" t="s">
        <v>106</v>
      </c>
      <c r="P594" s="56" t="str">
        <f t="shared" si="454"/>
        <v>OK</v>
      </c>
      <c r="Q594" s="105">
        <f t="shared" si="455"/>
        <v>3.125E-2</v>
      </c>
      <c r="R594" s="105">
        <f t="shared" si="456"/>
        <v>3.4722222222222099E-3</v>
      </c>
      <c r="S594" s="105">
        <f t="shared" si="457"/>
        <v>3.472222222222221E-2</v>
      </c>
      <c r="T594" s="105">
        <f t="shared" si="459"/>
        <v>0.10555555555555557</v>
      </c>
      <c r="U594" s="56">
        <v>23.1</v>
      </c>
      <c r="V594" s="56">
        <f>INDEX('Počty dní'!A:E,MATCH(E594,'Počty dní'!C:C,0),4)</f>
        <v>205</v>
      </c>
      <c r="W594" s="166">
        <f>V594*U594</f>
        <v>4735.5</v>
      </c>
      <c r="X594" s="21"/>
    </row>
    <row r="595" spans="1:24" x14ac:dyDescent="0.25">
      <c r="A595" s="140">
        <v>139</v>
      </c>
      <c r="B595" s="56">
        <v>1039</v>
      </c>
      <c r="C595" s="56" t="s">
        <v>2</v>
      </c>
      <c r="D595" s="128"/>
      <c r="E595" s="101" t="str">
        <f t="shared" si="460"/>
        <v>X</v>
      </c>
      <c r="F595" s="56" t="s">
        <v>145</v>
      </c>
      <c r="G595" s="64">
        <v>20</v>
      </c>
      <c r="H595" s="56" t="str">
        <f t="shared" si="461"/>
        <v>XXX126/20</v>
      </c>
      <c r="I595" s="56" t="s">
        <v>5</v>
      </c>
      <c r="J595" s="56" t="s">
        <v>5</v>
      </c>
      <c r="K595" s="103">
        <v>0.54513888888888895</v>
      </c>
      <c r="L595" s="104">
        <v>0.54652777777777783</v>
      </c>
      <c r="M595" s="57" t="s">
        <v>106</v>
      </c>
      <c r="N595" s="104">
        <v>0.57986111111111105</v>
      </c>
      <c r="O595" s="68" t="s">
        <v>56</v>
      </c>
      <c r="P595" s="56" t="str">
        <f t="shared" si="454"/>
        <v>OK</v>
      </c>
      <c r="Q595" s="105">
        <f t="shared" si="455"/>
        <v>3.3333333333333215E-2</v>
      </c>
      <c r="R595" s="105">
        <f t="shared" si="456"/>
        <v>1.388888888888884E-3</v>
      </c>
      <c r="S595" s="105">
        <f t="shared" si="457"/>
        <v>3.4722222222222099E-2</v>
      </c>
      <c r="T595" s="105">
        <f t="shared" si="459"/>
        <v>1.0416666666666741E-2</v>
      </c>
      <c r="U595" s="56">
        <v>23.1</v>
      </c>
      <c r="V595" s="56">
        <f>INDEX('Počty dní'!A:E,MATCH(E595,'Počty dní'!C:C,0),4)</f>
        <v>205</v>
      </c>
      <c r="W595" s="166">
        <f>V595*U595</f>
        <v>4735.5</v>
      </c>
      <c r="X595" s="21"/>
    </row>
    <row r="596" spans="1:24" x14ac:dyDescent="0.25">
      <c r="A596" s="140">
        <v>139</v>
      </c>
      <c r="B596" s="56">
        <v>1039</v>
      </c>
      <c r="C596" s="56" t="s">
        <v>2</v>
      </c>
      <c r="D596" s="128"/>
      <c r="E596" s="101" t="str">
        <f t="shared" si="460"/>
        <v>X</v>
      </c>
      <c r="F596" s="56" t="s">
        <v>139</v>
      </c>
      <c r="G596" s="64">
        <v>13</v>
      </c>
      <c r="H596" s="56" t="str">
        <f t="shared" si="461"/>
        <v>XXX124/13</v>
      </c>
      <c r="I596" s="56" t="s">
        <v>5</v>
      </c>
      <c r="J596" s="56" t="s">
        <v>5</v>
      </c>
      <c r="K596" s="103">
        <v>0.5854166666666667</v>
      </c>
      <c r="L596" s="104">
        <v>0.58888888888888891</v>
      </c>
      <c r="M596" s="57" t="s">
        <v>56</v>
      </c>
      <c r="N596" s="104">
        <v>0.61736111111111114</v>
      </c>
      <c r="O596" s="57" t="s">
        <v>71</v>
      </c>
      <c r="P596" s="56" t="str">
        <f t="shared" si="454"/>
        <v>OK</v>
      </c>
      <c r="Q596" s="105">
        <f t="shared" si="455"/>
        <v>2.8472222222222232E-2</v>
      </c>
      <c r="R596" s="105">
        <f t="shared" si="456"/>
        <v>3.4722222222222099E-3</v>
      </c>
      <c r="S596" s="105">
        <f t="shared" si="457"/>
        <v>3.1944444444444442E-2</v>
      </c>
      <c r="T596" s="105">
        <f t="shared" si="459"/>
        <v>5.5555555555556468E-3</v>
      </c>
      <c r="U596" s="56">
        <v>23.8</v>
      </c>
      <c r="V596" s="56">
        <f>INDEX('Počty dní'!A:E,MATCH(E596,'Počty dní'!C:C,0),4)</f>
        <v>205</v>
      </c>
      <c r="W596" s="166">
        <f>V596*U596</f>
        <v>4879</v>
      </c>
      <c r="X596" s="21"/>
    </row>
    <row r="597" spans="1:24" x14ac:dyDescent="0.25">
      <c r="A597" s="140">
        <v>139</v>
      </c>
      <c r="B597" s="56">
        <v>1039</v>
      </c>
      <c r="C597" s="56" t="s">
        <v>2</v>
      </c>
      <c r="D597" s="128"/>
      <c r="E597" s="101" t="str">
        <f t="shared" si="460"/>
        <v>X</v>
      </c>
      <c r="F597" s="56" t="s">
        <v>139</v>
      </c>
      <c r="G597" s="64">
        <v>16</v>
      </c>
      <c r="H597" s="56" t="str">
        <f t="shared" si="461"/>
        <v>XXX124/16</v>
      </c>
      <c r="I597" s="56" t="s">
        <v>5</v>
      </c>
      <c r="J597" s="56" t="s">
        <v>5</v>
      </c>
      <c r="K597" s="103">
        <v>0.62986111111111109</v>
      </c>
      <c r="L597" s="104">
        <v>0.63194444444444442</v>
      </c>
      <c r="M597" s="57" t="s">
        <v>71</v>
      </c>
      <c r="N597" s="104">
        <v>0.66041666666666665</v>
      </c>
      <c r="O597" s="57" t="s">
        <v>56</v>
      </c>
      <c r="P597" s="56" t="str">
        <f t="shared" si="454"/>
        <v>OK</v>
      </c>
      <c r="Q597" s="105">
        <f t="shared" si="455"/>
        <v>2.8472222222222232E-2</v>
      </c>
      <c r="R597" s="105">
        <f t="shared" si="456"/>
        <v>2.0833333333333259E-3</v>
      </c>
      <c r="S597" s="105">
        <f t="shared" si="457"/>
        <v>3.0555555555555558E-2</v>
      </c>
      <c r="T597" s="105">
        <f t="shared" si="459"/>
        <v>1.2499999999999956E-2</v>
      </c>
      <c r="U597" s="56">
        <v>23.8</v>
      </c>
      <c r="V597" s="56">
        <f>INDEX('Počty dní'!A:E,MATCH(E597,'Počty dní'!C:C,0),4)</f>
        <v>205</v>
      </c>
      <c r="W597" s="166">
        <f>V597*U597</f>
        <v>4879</v>
      </c>
      <c r="X597" s="21"/>
    </row>
    <row r="598" spans="1:24" x14ac:dyDescent="0.25">
      <c r="A598" s="140">
        <v>139</v>
      </c>
      <c r="B598" s="56">
        <v>1039</v>
      </c>
      <c r="C598" s="56" t="s">
        <v>2</v>
      </c>
      <c r="D598" s="128"/>
      <c r="E598" s="101" t="str">
        <f t="shared" si="460"/>
        <v>X</v>
      </c>
      <c r="F598" s="56" t="s">
        <v>145</v>
      </c>
      <c r="G598" s="64">
        <v>25</v>
      </c>
      <c r="H598" s="56" t="str">
        <f t="shared" si="461"/>
        <v>XXX126/25</v>
      </c>
      <c r="I598" s="56" t="s">
        <v>5</v>
      </c>
      <c r="J598" s="56" t="s">
        <v>5</v>
      </c>
      <c r="K598" s="103">
        <v>0.66666666666666663</v>
      </c>
      <c r="L598" s="74">
        <v>0.67013888888888884</v>
      </c>
      <c r="M598" s="68" t="s">
        <v>56</v>
      </c>
      <c r="N598" s="104">
        <v>0.70138888888888884</v>
      </c>
      <c r="O598" s="57" t="s">
        <v>106</v>
      </c>
      <c r="P598" s="56" t="str">
        <f t="shared" si="454"/>
        <v>OK</v>
      </c>
      <c r="Q598" s="105">
        <f t="shared" si="455"/>
        <v>3.125E-2</v>
      </c>
      <c r="R598" s="105">
        <f t="shared" si="456"/>
        <v>3.4722222222222099E-3</v>
      </c>
      <c r="S598" s="105">
        <f t="shared" si="457"/>
        <v>3.472222222222221E-2</v>
      </c>
      <c r="T598" s="105">
        <f t="shared" si="459"/>
        <v>6.2499999999999778E-3</v>
      </c>
      <c r="U598" s="56">
        <v>23.1</v>
      </c>
      <c r="V598" s="56">
        <f>INDEX('Počty dní'!A:E,MATCH(E598,'Počty dní'!C:C,0),4)</f>
        <v>205</v>
      </c>
      <c r="W598" s="166">
        <f t="shared" si="458"/>
        <v>4735.5</v>
      </c>
      <c r="X598" s="21"/>
    </row>
    <row r="599" spans="1:24" ht="15.75" thickBot="1" x14ac:dyDescent="0.3">
      <c r="A599" s="141">
        <v>139</v>
      </c>
      <c r="B599" s="58">
        <v>1039</v>
      </c>
      <c r="C599" s="58" t="s">
        <v>2</v>
      </c>
      <c r="D599" s="167"/>
      <c r="E599" s="168" t="str">
        <f t="shared" si="460"/>
        <v>X</v>
      </c>
      <c r="F599" s="58" t="s">
        <v>145</v>
      </c>
      <c r="G599" s="187">
        <v>30</v>
      </c>
      <c r="H599" s="58" t="str">
        <f t="shared" si="461"/>
        <v>XXX126/30</v>
      </c>
      <c r="I599" s="58" t="s">
        <v>5</v>
      </c>
      <c r="J599" s="58" t="s">
        <v>5</v>
      </c>
      <c r="K599" s="107">
        <v>0.71180555555555547</v>
      </c>
      <c r="L599" s="108">
        <v>0.71319444444444446</v>
      </c>
      <c r="M599" s="59" t="s">
        <v>106</v>
      </c>
      <c r="N599" s="108">
        <v>0.7270833333333333</v>
      </c>
      <c r="O599" s="59" t="s">
        <v>55</v>
      </c>
      <c r="P599" s="232"/>
      <c r="Q599" s="170">
        <f t="shared" si="455"/>
        <v>1.388888888888884E-2</v>
      </c>
      <c r="R599" s="170">
        <f t="shared" si="456"/>
        <v>1.388888888888995E-3</v>
      </c>
      <c r="S599" s="170">
        <f t="shared" si="457"/>
        <v>1.5277777777777835E-2</v>
      </c>
      <c r="T599" s="170">
        <f t="shared" si="459"/>
        <v>1.041666666666663E-2</v>
      </c>
      <c r="U599" s="58">
        <v>7</v>
      </c>
      <c r="V599" s="58">
        <f>INDEX('Počty dní'!A:E,MATCH(E599,'Počty dní'!C:C,0),4)</f>
        <v>205</v>
      </c>
      <c r="W599" s="171">
        <f t="shared" si="458"/>
        <v>1435</v>
      </c>
      <c r="X599" s="21"/>
    </row>
    <row r="600" spans="1:24" ht="15.75" thickBot="1" x14ac:dyDescent="0.3">
      <c r="A600" s="172" t="str">
        <f ca="1">CONCATENATE(INDIRECT("R[-3]C[0]",FALSE),"celkem")</f>
        <v>139celkem</v>
      </c>
      <c r="B600" s="173"/>
      <c r="C600" s="173" t="str">
        <f ca="1">INDIRECT("R[-1]C[12]",FALSE)</f>
        <v>Strážek</v>
      </c>
      <c r="D600" s="174"/>
      <c r="E600" s="173"/>
      <c r="F600" s="175"/>
      <c r="G600" s="173"/>
      <c r="H600" s="176"/>
      <c r="I600" s="177"/>
      <c r="J600" s="178" t="s">
        <v>5</v>
      </c>
      <c r="K600" s="179"/>
      <c r="L600" s="180"/>
      <c r="M600" s="181"/>
      <c r="N600" s="180"/>
      <c r="O600" s="182"/>
      <c r="P600" s="173"/>
      <c r="Q600" s="183">
        <f>SUM(Q591:Q599)</f>
        <v>0.29027777777777763</v>
      </c>
      <c r="R600" s="183">
        <f>SUM(R591:R599)</f>
        <v>1.736111111111116E-2</v>
      </c>
      <c r="S600" s="183">
        <f>SUM(S591:S599)</f>
        <v>0.3076388888888888</v>
      </c>
      <c r="T600" s="183">
        <f>SUM(T591:T599)</f>
        <v>0.23958333333333337</v>
      </c>
      <c r="U600" s="184">
        <f>SUM(U591:U599)</f>
        <v>219</v>
      </c>
      <c r="V600" s="185"/>
      <c r="W600" s="186">
        <f>SUM(W591:W599)</f>
        <v>44895</v>
      </c>
      <c r="X600" s="21"/>
    </row>
    <row r="601" spans="1:24" x14ac:dyDescent="0.25">
      <c r="X601" s="21"/>
    </row>
    <row r="602" spans="1:24" ht="15.75" thickBot="1" x14ac:dyDescent="0.3">
      <c r="D602" s="129"/>
      <c r="E602" s="116"/>
      <c r="G602" s="67"/>
      <c r="K602" s="117"/>
      <c r="L602" s="118"/>
      <c r="M602" s="63"/>
      <c r="N602" s="118"/>
      <c r="O602" s="63"/>
      <c r="X602" s="21"/>
    </row>
    <row r="603" spans="1:24" x14ac:dyDescent="0.25">
      <c r="A603" s="138">
        <v>140</v>
      </c>
      <c r="B603" s="53">
        <v>1040</v>
      </c>
      <c r="C603" s="53" t="s">
        <v>2</v>
      </c>
      <c r="D603" s="159"/>
      <c r="E603" s="160" t="str">
        <f t="shared" ref="E603:E605" si="462">CONCATENATE(C603,D603)</f>
        <v>X</v>
      </c>
      <c r="F603" s="53" t="s">
        <v>145</v>
      </c>
      <c r="G603" s="188">
        <v>1</v>
      </c>
      <c r="H603" s="53" t="str">
        <f t="shared" ref="H603:H605" si="463">CONCATENATE(F603,"/",G603)</f>
        <v>XXX126/1</v>
      </c>
      <c r="I603" s="53" t="s">
        <v>5</v>
      </c>
      <c r="J603" s="53" t="s">
        <v>5</v>
      </c>
      <c r="K603" s="162">
        <v>0.17708333333333334</v>
      </c>
      <c r="L603" s="209">
        <v>0.17777777777777778</v>
      </c>
      <c r="M603" s="193" t="s">
        <v>55</v>
      </c>
      <c r="N603" s="163">
        <v>0.19375000000000001</v>
      </c>
      <c r="O603" s="164" t="s">
        <v>110</v>
      </c>
      <c r="P603" s="53" t="str">
        <f t="shared" ref="P603:P617" si="464">IF(M604=O603,"OK","POZOR")</f>
        <v>OK</v>
      </c>
      <c r="Q603" s="165">
        <f t="shared" ref="Q603:Q618" si="465">IF(ISNUMBER(G603),N603-L603,IF(F603="přejezd",N603-L603,0))</f>
        <v>1.5972222222222221E-2</v>
      </c>
      <c r="R603" s="165">
        <f t="shared" ref="R603:R618" si="466">IF(ISNUMBER(G603),L603-K603,0)</f>
        <v>6.9444444444444198E-4</v>
      </c>
      <c r="S603" s="165">
        <f t="shared" ref="S603:S618" si="467">Q603+R603</f>
        <v>1.6666666666666663E-2</v>
      </c>
      <c r="T603" s="165"/>
      <c r="U603" s="53">
        <v>13.3</v>
      </c>
      <c r="V603" s="53">
        <f>INDEX('Počty dní'!A:E,MATCH(E603,'Počty dní'!C:C,0),4)</f>
        <v>205</v>
      </c>
      <c r="W603" s="98">
        <f t="shared" ref="W603:W618" si="468">V603*U603</f>
        <v>2726.5</v>
      </c>
      <c r="X603" s="21"/>
    </row>
    <row r="604" spans="1:24" x14ac:dyDescent="0.25">
      <c r="A604" s="140">
        <v>140</v>
      </c>
      <c r="B604" s="56">
        <v>1040</v>
      </c>
      <c r="C604" s="56" t="s">
        <v>2</v>
      </c>
      <c r="D604" s="128"/>
      <c r="E604" s="101" t="str">
        <f t="shared" si="462"/>
        <v>X</v>
      </c>
      <c r="F604" s="56" t="s">
        <v>145</v>
      </c>
      <c r="G604" s="64">
        <v>2</v>
      </c>
      <c r="H604" s="56" t="str">
        <f t="shared" si="463"/>
        <v>XXX126/2</v>
      </c>
      <c r="I604" s="56" t="s">
        <v>5</v>
      </c>
      <c r="J604" s="56" t="s">
        <v>5</v>
      </c>
      <c r="K604" s="103">
        <v>0.19375000000000001</v>
      </c>
      <c r="L604" s="104">
        <v>0.19444444444444445</v>
      </c>
      <c r="M604" s="57" t="s">
        <v>110</v>
      </c>
      <c r="N604" s="104">
        <v>0.20416666666666669</v>
      </c>
      <c r="O604" s="68" t="s">
        <v>55</v>
      </c>
      <c r="P604" s="56" t="str">
        <f t="shared" si="464"/>
        <v>OK</v>
      </c>
      <c r="Q604" s="105">
        <f t="shared" si="465"/>
        <v>9.7222222222222432E-3</v>
      </c>
      <c r="R604" s="105">
        <f t="shared" si="466"/>
        <v>6.9444444444444198E-4</v>
      </c>
      <c r="S604" s="105">
        <f t="shared" si="467"/>
        <v>1.0416666666666685E-2</v>
      </c>
      <c r="T604" s="105">
        <f t="shared" ref="T604:T618" si="469">K604-N603</f>
        <v>0</v>
      </c>
      <c r="U604" s="56">
        <v>8.8000000000000007</v>
      </c>
      <c r="V604" s="56">
        <f>INDEX('Počty dní'!A:E,MATCH(E604,'Počty dní'!C:C,0),4)</f>
        <v>205</v>
      </c>
      <c r="W604" s="166">
        <f t="shared" si="468"/>
        <v>1804.0000000000002</v>
      </c>
      <c r="X604" s="21"/>
    </row>
    <row r="605" spans="1:24" x14ac:dyDescent="0.25">
      <c r="A605" s="140">
        <v>140</v>
      </c>
      <c r="B605" s="56">
        <v>1040</v>
      </c>
      <c r="C605" s="56" t="s">
        <v>2</v>
      </c>
      <c r="D605" s="128"/>
      <c r="E605" s="101" t="str">
        <f t="shared" si="462"/>
        <v>X</v>
      </c>
      <c r="F605" s="56" t="s">
        <v>145</v>
      </c>
      <c r="G605" s="64">
        <v>4</v>
      </c>
      <c r="H605" s="56" t="str">
        <f t="shared" si="463"/>
        <v>XXX126/4</v>
      </c>
      <c r="I605" s="56" t="s">
        <v>5</v>
      </c>
      <c r="J605" s="56" t="s">
        <v>5</v>
      </c>
      <c r="K605" s="103">
        <v>0.22500000000000001</v>
      </c>
      <c r="L605" s="104">
        <v>0.22569444444444445</v>
      </c>
      <c r="M605" s="68" t="s">
        <v>55</v>
      </c>
      <c r="N605" s="104">
        <v>0.24652777777777779</v>
      </c>
      <c r="O605" s="68" t="s">
        <v>56</v>
      </c>
      <c r="P605" s="56" t="str">
        <f t="shared" si="464"/>
        <v>OK</v>
      </c>
      <c r="Q605" s="105">
        <f t="shared" si="465"/>
        <v>2.0833333333333343E-2</v>
      </c>
      <c r="R605" s="105">
        <f t="shared" si="466"/>
        <v>6.9444444444444198E-4</v>
      </c>
      <c r="S605" s="105">
        <f t="shared" si="467"/>
        <v>2.1527777777777785E-2</v>
      </c>
      <c r="T605" s="105">
        <f t="shared" si="469"/>
        <v>2.0833333333333315E-2</v>
      </c>
      <c r="U605" s="56">
        <v>16.100000000000001</v>
      </c>
      <c r="V605" s="56">
        <f>INDEX('Počty dní'!A:E,MATCH(E605,'Počty dní'!C:C,0),4)</f>
        <v>205</v>
      </c>
      <c r="W605" s="166">
        <f t="shared" si="468"/>
        <v>3300.5000000000005</v>
      </c>
      <c r="X605" s="21"/>
    </row>
    <row r="606" spans="1:24" x14ac:dyDescent="0.25">
      <c r="A606" s="140">
        <v>140</v>
      </c>
      <c r="B606" s="56">
        <v>1040</v>
      </c>
      <c r="C606" s="56" t="s">
        <v>2</v>
      </c>
      <c r="D606" s="136"/>
      <c r="E606" s="101" t="str">
        <f>CONCATENATE(C606,D606)</f>
        <v>X</v>
      </c>
      <c r="F606" s="56" t="s">
        <v>142</v>
      </c>
      <c r="G606" s="64">
        <v>3</v>
      </c>
      <c r="H606" s="56" t="str">
        <f>CONCATENATE(F606,"/",G606)</f>
        <v>XXX131/3</v>
      </c>
      <c r="I606" s="56" t="s">
        <v>5</v>
      </c>
      <c r="J606" s="56" t="s">
        <v>5</v>
      </c>
      <c r="K606" s="103">
        <v>0.26458333333333334</v>
      </c>
      <c r="L606" s="104">
        <v>0.26527777777777778</v>
      </c>
      <c r="M606" s="68" t="s">
        <v>56</v>
      </c>
      <c r="N606" s="104">
        <v>0.28055555555555556</v>
      </c>
      <c r="O606" s="68" t="s">
        <v>76</v>
      </c>
      <c r="P606" s="56" t="str">
        <f t="shared" si="464"/>
        <v>OK</v>
      </c>
      <c r="Q606" s="105">
        <f t="shared" si="465"/>
        <v>1.5277777777777779E-2</v>
      </c>
      <c r="R606" s="105">
        <f t="shared" si="466"/>
        <v>6.9444444444444198E-4</v>
      </c>
      <c r="S606" s="105">
        <f t="shared" si="467"/>
        <v>1.5972222222222221E-2</v>
      </c>
      <c r="T606" s="105">
        <f t="shared" si="469"/>
        <v>1.8055555555555547E-2</v>
      </c>
      <c r="U606" s="56">
        <v>12.2</v>
      </c>
      <c r="V606" s="56">
        <f>INDEX('Počty dní'!A:E,MATCH(E606,'Počty dní'!C:C,0),4)</f>
        <v>205</v>
      </c>
      <c r="W606" s="166">
        <f t="shared" si="468"/>
        <v>2501</v>
      </c>
      <c r="X606" s="21"/>
    </row>
    <row r="607" spans="1:24" x14ac:dyDescent="0.25">
      <c r="A607" s="140">
        <v>140</v>
      </c>
      <c r="B607" s="56">
        <v>1040</v>
      </c>
      <c r="C607" s="56" t="s">
        <v>2</v>
      </c>
      <c r="D607" s="128">
        <v>25</v>
      </c>
      <c r="E607" s="101" t="str">
        <f t="shared" ref="E607" si="470">CONCATENATE(C607,D607)</f>
        <v>X25</v>
      </c>
      <c r="F607" s="56" t="s">
        <v>141</v>
      </c>
      <c r="G607" s="64">
        <v>1</v>
      </c>
      <c r="H607" s="56" t="str">
        <f t="shared" ref="H607" si="471">CONCATENATE(F607,"/",G607)</f>
        <v>XXX132/1</v>
      </c>
      <c r="I607" s="56" t="s">
        <v>5</v>
      </c>
      <c r="J607" s="56" t="s">
        <v>5</v>
      </c>
      <c r="K607" s="103">
        <v>0.28055555555555556</v>
      </c>
      <c r="L607" s="104">
        <v>0.28055555555555556</v>
      </c>
      <c r="M607" s="68" t="s">
        <v>76</v>
      </c>
      <c r="N607" s="104">
        <v>0.28680555555555554</v>
      </c>
      <c r="O607" s="68" t="s">
        <v>77</v>
      </c>
      <c r="P607" s="56" t="str">
        <f t="shared" si="464"/>
        <v>OK</v>
      </c>
      <c r="Q607" s="105">
        <f t="shared" si="465"/>
        <v>6.2499999999999778E-3</v>
      </c>
      <c r="R607" s="105">
        <f t="shared" si="466"/>
        <v>0</v>
      </c>
      <c r="S607" s="105">
        <f t="shared" si="467"/>
        <v>6.2499999999999778E-3</v>
      </c>
      <c r="T607" s="105">
        <f t="shared" si="469"/>
        <v>0</v>
      </c>
      <c r="U607" s="56">
        <v>5.2</v>
      </c>
      <c r="V607" s="56">
        <f>INDEX('Počty dní'!A:E,MATCH(E607,'Počty dní'!C:C,0),4)</f>
        <v>205</v>
      </c>
      <c r="W607" s="166">
        <f t="shared" si="468"/>
        <v>1066</v>
      </c>
      <c r="X607" s="21"/>
    </row>
    <row r="608" spans="1:24" x14ac:dyDescent="0.25">
      <c r="A608" s="140">
        <v>140</v>
      </c>
      <c r="B608" s="56">
        <v>1040</v>
      </c>
      <c r="C608" s="56" t="s">
        <v>2</v>
      </c>
      <c r="D608" s="128">
        <v>25</v>
      </c>
      <c r="E608" s="101" t="str">
        <f t="shared" ref="E608:E610" si="472">CONCATENATE(C608,D608)</f>
        <v>X25</v>
      </c>
      <c r="F608" s="56" t="s">
        <v>141</v>
      </c>
      <c r="G608" s="64">
        <v>2</v>
      </c>
      <c r="H608" s="56" t="str">
        <f t="shared" ref="H608:H610" si="473">CONCATENATE(F608,"/",G608)</f>
        <v>XXX132/2</v>
      </c>
      <c r="I608" s="56" t="s">
        <v>5</v>
      </c>
      <c r="J608" s="56" t="s">
        <v>5</v>
      </c>
      <c r="K608" s="103">
        <v>0.28680555555555559</v>
      </c>
      <c r="L608" s="104">
        <v>0.28750000000000003</v>
      </c>
      <c r="M608" s="68" t="s">
        <v>77</v>
      </c>
      <c r="N608" s="104">
        <v>0.29375000000000001</v>
      </c>
      <c r="O608" s="68" t="s">
        <v>76</v>
      </c>
      <c r="P608" s="56" t="str">
        <f t="shared" si="464"/>
        <v>OK</v>
      </c>
      <c r="Q608" s="105">
        <f t="shared" si="465"/>
        <v>6.2499999999999778E-3</v>
      </c>
      <c r="R608" s="105">
        <f t="shared" si="466"/>
        <v>6.9444444444444198E-4</v>
      </c>
      <c r="S608" s="105">
        <f t="shared" si="467"/>
        <v>6.9444444444444198E-3</v>
      </c>
      <c r="T608" s="105">
        <f t="shared" si="469"/>
        <v>0</v>
      </c>
      <c r="U608" s="56">
        <v>5.2</v>
      </c>
      <c r="V608" s="56">
        <f>INDEX('Počty dní'!A:E,MATCH(E608,'Počty dní'!C:C,0),4)</f>
        <v>205</v>
      </c>
      <c r="W608" s="166">
        <f t="shared" si="468"/>
        <v>1066</v>
      </c>
      <c r="X608" s="21"/>
    </row>
    <row r="609" spans="1:48" x14ac:dyDescent="0.25">
      <c r="A609" s="140">
        <v>140</v>
      </c>
      <c r="B609" s="56">
        <v>1040</v>
      </c>
      <c r="C609" s="56" t="s">
        <v>2</v>
      </c>
      <c r="D609" s="128">
        <v>25</v>
      </c>
      <c r="E609" s="56" t="str">
        <f t="shared" si="472"/>
        <v>X25</v>
      </c>
      <c r="F609" s="56" t="s">
        <v>82</v>
      </c>
      <c r="G609" s="56"/>
      <c r="H609" s="56" t="str">
        <f t="shared" si="473"/>
        <v>přejezd/</v>
      </c>
      <c r="I609" s="56"/>
      <c r="J609" s="56" t="s">
        <v>5</v>
      </c>
      <c r="K609" s="103">
        <v>0.29375000000000001</v>
      </c>
      <c r="L609" s="104">
        <v>0.29375000000000001</v>
      </c>
      <c r="M609" s="68" t="s">
        <v>76</v>
      </c>
      <c r="N609" s="104">
        <v>0.30555555555555552</v>
      </c>
      <c r="O609" s="68" t="str">
        <f>M610</f>
        <v>Prosetín</v>
      </c>
      <c r="P609" s="56" t="str">
        <f t="shared" si="464"/>
        <v>OK</v>
      </c>
      <c r="Q609" s="105">
        <f t="shared" si="465"/>
        <v>1.1805555555555514E-2</v>
      </c>
      <c r="R609" s="105">
        <f t="shared" si="466"/>
        <v>0</v>
      </c>
      <c r="S609" s="105">
        <f t="shared" si="467"/>
        <v>1.1805555555555514E-2</v>
      </c>
      <c r="T609" s="105">
        <f t="shared" si="469"/>
        <v>0</v>
      </c>
      <c r="U609" s="56">
        <v>0</v>
      </c>
      <c r="V609" s="56">
        <f>INDEX('Počty dní'!A:E,MATCH(E609,'Počty dní'!C:C,0),4)</f>
        <v>205</v>
      </c>
      <c r="W609" s="166">
        <f t="shared" si="468"/>
        <v>0</v>
      </c>
      <c r="X609" s="21"/>
      <c r="AL609" s="27"/>
      <c r="AM609" s="27"/>
      <c r="AP609" s="16"/>
      <c r="AQ609" s="16"/>
      <c r="AR609" s="16"/>
      <c r="AS609" s="16"/>
      <c r="AT609" s="16"/>
      <c r="AU609" s="28"/>
      <c r="AV609" s="28"/>
    </row>
    <row r="610" spans="1:48" x14ac:dyDescent="0.25">
      <c r="A610" s="140">
        <v>140</v>
      </c>
      <c r="B610" s="56">
        <v>1040</v>
      </c>
      <c r="C610" s="56" t="s">
        <v>2</v>
      </c>
      <c r="D610" s="128">
        <v>25</v>
      </c>
      <c r="E610" s="101" t="str">
        <f t="shared" si="472"/>
        <v>X25</v>
      </c>
      <c r="F610" s="56" t="s">
        <v>139</v>
      </c>
      <c r="G610" s="64">
        <v>10</v>
      </c>
      <c r="H610" s="56" t="str">
        <f t="shared" si="473"/>
        <v>XXX124/10</v>
      </c>
      <c r="I610" s="56" t="s">
        <v>5</v>
      </c>
      <c r="J610" s="56" t="s">
        <v>5</v>
      </c>
      <c r="K610" s="103">
        <v>0.31041666666666667</v>
      </c>
      <c r="L610" s="104">
        <v>0.3125</v>
      </c>
      <c r="M610" s="68" t="s">
        <v>72</v>
      </c>
      <c r="N610" s="104">
        <v>0.3298611111111111</v>
      </c>
      <c r="O610" s="68" t="s">
        <v>56</v>
      </c>
      <c r="P610" s="56" t="str">
        <f t="shared" si="464"/>
        <v>OK</v>
      </c>
      <c r="Q610" s="105">
        <f t="shared" si="465"/>
        <v>1.7361111111111105E-2</v>
      </c>
      <c r="R610" s="105">
        <f t="shared" si="466"/>
        <v>2.0833333333333259E-3</v>
      </c>
      <c r="S610" s="105">
        <f t="shared" si="467"/>
        <v>1.9444444444444431E-2</v>
      </c>
      <c r="T610" s="105">
        <f t="shared" si="469"/>
        <v>4.8611111111111494E-3</v>
      </c>
      <c r="U610" s="56">
        <v>13.1</v>
      </c>
      <c r="V610" s="56">
        <f>INDEX('Počty dní'!A:E,MATCH(E610,'Počty dní'!C:C,0),4)</f>
        <v>205</v>
      </c>
      <c r="W610" s="166">
        <f t="shared" si="468"/>
        <v>2685.5</v>
      </c>
      <c r="X610" s="21"/>
    </row>
    <row r="611" spans="1:48" x14ac:dyDescent="0.25">
      <c r="A611" s="140">
        <v>140</v>
      </c>
      <c r="B611" s="56">
        <v>1040</v>
      </c>
      <c r="C611" s="56" t="s">
        <v>2</v>
      </c>
      <c r="D611" s="128"/>
      <c r="E611" s="101" t="str">
        <f t="shared" ref="E611:E616" si="474">CONCATENATE(C611,D611)</f>
        <v>X</v>
      </c>
      <c r="F611" s="56" t="s">
        <v>139</v>
      </c>
      <c r="G611" s="64">
        <v>5</v>
      </c>
      <c r="H611" s="56" t="str">
        <f t="shared" ref="H611:H616" si="475">CONCATENATE(F611,"/",G611)</f>
        <v>XXX124/5</v>
      </c>
      <c r="I611" s="56" t="s">
        <v>5</v>
      </c>
      <c r="J611" s="56" t="s">
        <v>5</v>
      </c>
      <c r="K611" s="103">
        <v>0.33680555555555558</v>
      </c>
      <c r="L611" s="104">
        <v>0.33819444444444446</v>
      </c>
      <c r="M611" s="68" t="s">
        <v>56</v>
      </c>
      <c r="N611" s="104">
        <v>0.36527777777777781</v>
      </c>
      <c r="O611" s="68" t="s">
        <v>71</v>
      </c>
      <c r="P611" s="56" t="str">
        <f t="shared" si="464"/>
        <v>OK</v>
      </c>
      <c r="Q611" s="105">
        <f t="shared" si="465"/>
        <v>2.7083333333333348E-2</v>
      </c>
      <c r="R611" s="105">
        <f t="shared" si="466"/>
        <v>1.388888888888884E-3</v>
      </c>
      <c r="S611" s="105">
        <f t="shared" si="467"/>
        <v>2.8472222222222232E-2</v>
      </c>
      <c r="T611" s="105">
        <f t="shared" si="469"/>
        <v>6.9444444444444753E-3</v>
      </c>
      <c r="U611" s="56">
        <v>23.8</v>
      </c>
      <c r="V611" s="56">
        <f>INDEX('Počty dní'!A:E,MATCH(E611,'Počty dní'!C:C,0),4)</f>
        <v>205</v>
      </c>
      <c r="W611" s="166">
        <f t="shared" si="468"/>
        <v>4879</v>
      </c>
      <c r="X611" s="21"/>
    </row>
    <row r="612" spans="1:48" x14ac:dyDescent="0.25">
      <c r="A612" s="140">
        <v>140</v>
      </c>
      <c r="B612" s="56">
        <v>1040</v>
      </c>
      <c r="C612" s="56" t="s">
        <v>2</v>
      </c>
      <c r="D612" s="128"/>
      <c r="E612" s="101" t="str">
        <f t="shared" si="474"/>
        <v>X</v>
      </c>
      <c r="F612" s="56" t="s">
        <v>139</v>
      </c>
      <c r="G612" s="64">
        <v>12</v>
      </c>
      <c r="H612" s="56" t="str">
        <f t="shared" si="475"/>
        <v>XXX124/12</v>
      </c>
      <c r="I612" s="56" t="s">
        <v>5</v>
      </c>
      <c r="J612" s="56" t="s">
        <v>5</v>
      </c>
      <c r="K612" s="103">
        <v>0.38055555555555554</v>
      </c>
      <c r="L612" s="104">
        <v>0.38194444444444442</v>
      </c>
      <c r="M612" s="68" t="s">
        <v>71</v>
      </c>
      <c r="N612" s="104">
        <v>0.41597222222222219</v>
      </c>
      <c r="O612" s="68" t="s">
        <v>56</v>
      </c>
      <c r="P612" s="56" t="str">
        <f t="shared" si="464"/>
        <v>OK</v>
      </c>
      <c r="Q612" s="105">
        <f t="shared" si="465"/>
        <v>3.4027777777777768E-2</v>
      </c>
      <c r="R612" s="105">
        <f t="shared" si="466"/>
        <v>1.388888888888884E-3</v>
      </c>
      <c r="S612" s="105">
        <f t="shared" si="467"/>
        <v>3.5416666666666652E-2</v>
      </c>
      <c r="T612" s="105">
        <f t="shared" si="469"/>
        <v>1.5277777777777724E-2</v>
      </c>
      <c r="U612" s="56">
        <v>27.5</v>
      </c>
      <c r="V612" s="56">
        <f>INDEX('Počty dní'!A:E,MATCH(E612,'Počty dní'!C:C,0),4)</f>
        <v>205</v>
      </c>
      <c r="W612" s="166">
        <f t="shared" si="468"/>
        <v>5637.5</v>
      </c>
      <c r="X612" s="21"/>
    </row>
    <row r="613" spans="1:48" x14ac:dyDescent="0.25">
      <c r="A613" s="140">
        <v>140</v>
      </c>
      <c r="B613" s="56">
        <v>1040</v>
      </c>
      <c r="C613" s="56" t="s">
        <v>2</v>
      </c>
      <c r="D613" s="128"/>
      <c r="E613" s="101" t="str">
        <f t="shared" si="474"/>
        <v>X</v>
      </c>
      <c r="F613" s="56" t="s">
        <v>145</v>
      </c>
      <c r="G613" s="64">
        <v>17</v>
      </c>
      <c r="H613" s="56" t="str">
        <f t="shared" si="475"/>
        <v>XXX126/17</v>
      </c>
      <c r="I613" s="56" t="s">
        <v>5</v>
      </c>
      <c r="J613" s="56" t="s">
        <v>5</v>
      </c>
      <c r="K613" s="103">
        <v>0.54166666666666663</v>
      </c>
      <c r="L613" s="74">
        <v>0.54513888888888895</v>
      </c>
      <c r="M613" s="68" t="s">
        <v>56</v>
      </c>
      <c r="N613" s="104">
        <v>0.56944444444444442</v>
      </c>
      <c r="O613" s="57" t="s">
        <v>88</v>
      </c>
      <c r="P613" s="56" t="str">
        <f t="shared" si="464"/>
        <v>OK</v>
      </c>
      <c r="Q613" s="105">
        <f t="shared" si="465"/>
        <v>2.4305555555555469E-2</v>
      </c>
      <c r="R613" s="105">
        <f t="shared" si="466"/>
        <v>3.4722222222223209E-3</v>
      </c>
      <c r="S613" s="105">
        <f t="shared" si="467"/>
        <v>2.777777777777779E-2</v>
      </c>
      <c r="T613" s="105">
        <f t="shared" si="469"/>
        <v>0.12569444444444444</v>
      </c>
      <c r="U613" s="56">
        <v>21.1</v>
      </c>
      <c r="V613" s="56">
        <f>INDEX('Počty dní'!A:E,MATCH(E613,'Počty dní'!C:C,0),4)</f>
        <v>205</v>
      </c>
      <c r="W613" s="166">
        <f t="shared" si="468"/>
        <v>4325.5</v>
      </c>
      <c r="X613" s="21"/>
    </row>
    <row r="614" spans="1:48" x14ac:dyDescent="0.25">
      <c r="A614" s="140">
        <v>140</v>
      </c>
      <c r="B614" s="56">
        <v>1040</v>
      </c>
      <c r="C614" s="56" t="s">
        <v>2</v>
      </c>
      <c r="D614" s="128"/>
      <c r="E614" s="101" t="str">
        <f t="shared" si="474"/>
        <v>X</v>
      </c>
      <c r="F614" s="56" t="s">
        <v>145</v>
      </c>
      <c r="G614" s="64">
        <v>22</v>
      </c>
      <c r="H614" s="56" t="str">
        <f t="shared" si="475"/>
        <v>XXX126/22</v>
      </c>
      <c r="I614" s="56" t="s">
        <v>5</v>
      </c>
      <c r="J614" s="56" t="s">
        <v>5</v>
      </c>
      <c r="K614" s="103">
        <v>0.5708333333333333</v>
      </c>
      <c r="L614" s="104">
        <v>0.57291666666666663</v>
      </c>
      <c r="M614" s="57" t="s">
        <v>88</v>
      </c>
      <c r="N614" s="104">
        <v>0.57986111111111105</v>
      </c>
      <c r="O614" s="68" t="s">
        <v>57</v>
      </c>
      <c r="P614" s="56" t="str">
        <f t="shared" si="464"/>
        <v>OK</v>
      </c>
      <c r="Q614" s="105">
        <f t="shared" si="465"/>
        <v>6.9444444444444198E-3</v>
      </c>
      <c r="R614" s="105">
        <f t="shared" si="466"/>
        <v>2.0833333333333259E-3</v>
      </c>
      <c r="S614" s="105">
        <f t="shared" si="467"/>
        <v>9.0277777777777457E-3</v>
      </c>
      <c r="T614" s="105">
        <f t="shared" si="469"/>
        <v>1.388888888888884E-3</v>
      </c>
      <c r="U614" s="56">
        <v>6.8</v>
      </c>
      <c r="V614" s="56">
        <f>INDEX('Počty dní'!A:E,MATCH(E614,'Počty dní'!C:C,0),4)</f>
        <v>205</v>
      </c>
      <c r="W614" s="166">
        <f t="shared" si="468"/>
        <v>1394</v>
      </c>
      <c r="X614" s="21"/>
    </row>
    <row r="615" spans="1:48" x14ac:dyDescent="0.25">
      <c r="A615" s="140">
        <v>140</v>
      </c>
      <c r="B615" s="56">
        <v>1040</v>
      </c>
      <c r="C615" s="56" t="s">
        <v>2</v>
      </c>
      <c r="D615" s="128"/>
      <c r="E615" s="101" t="str">
        <f t="shared" si="474"/>
        <v>X</v>
      </c>
      <c r="F615" s="56" t="s">
        <v>145</v>
      </c>
      <c r="G615" s="64">
        <v>19</v>
      </c>
      <c r="H615" s="56" t="str">
        <f t="shared" si="475"/>
        <v>XXX126/19</v>
      </c>
      <c r="I615" s="56" t="s">
        <v>5</v>
      </c>
      <c r="J615" s="56" t="s">
        <v>5</v>
      </c>
      <c r="K615" s="103">
        <v>0.57986111111111105</v>
      </c>
      <c r="L615" s="104">
        <v>0.5805555555555556</v>
      </c>
      <c r="M615" s="68" t="s">
        <v>57</v>
      </c>
      <c r="N615" s="104">
        <v>0.58680555555555558</v>
      </c>
      <c r="O615" s="68" t="s">
        <v>109</v>
      </c>
      <c r="P615" s="56" t="str">
        <f t="shared" si="464"/>
        <v>OK</v>
      </c>
      <c r="Q615" s="105">
        <f t="shared" si="465"/>
        <v>6.2499999999999778E-3</v>
      </c>
      <c r="R615" s="105">
        <f t="shared" si="466"/>
        <v>6.94444444444553E-4</v>
      </c>
      <c r="S615" s="105">
        <f t="shared" si="467"/>
        <v>6.9444444444445308E-3</v>
      </c>
      <c r="T615" s="105">
        <f t="shared" si="469"/>
        <v>0</v>
      </c>
      <c r="U615" s="56">
        <v>5.3</v>
      </c>
      <c r="V615" s="56">
        <f>INDEX('Počty dní'!A:E,MATCH(E615,'Počty dní'!C:C,0),4)</f>
        <v>205</v>
      </c>
      <c r="W615" s="166">
        <f t="shared" si="468"/>
        <v>1086.5</v>
      </c>
      <c r="X615" s="21"/>
    </row>
    <row r="616" spans="1:48" x14ac:dyDescent="0.25">
      <c r="A616" s="140">
        <v>140</v>
      </c>
      <c r="B616" s="56">
        <v>1040</v>
      </c>
      <c r="C616" s="56" t="s">
        <v>2</v>
      </c>
      <c r="D616" s="128"/>
      <c r="E616" s="101" t="str">
        <f t="shared" si="474"/>
        <v>X</v>
      </c>
      <c r="F616" s="56" t="s">
        <v>145</v>
      </c>
      <c r="G616" s="64">
        <v>24</v>
      </c>
      <c r="H616" s="56" t="str">
        <f t="shared" si="475"/>
        <v>XXX126/24</v>
      </c>
      <c r="I616" s="56" t="s">
        <v>5</v>
      </c>
      <c r="J616" s="56" t="s">
        <v>5</v>
      </c>
      <c r="K616" s="103">
        <v>0.58680555555555558</v>
      </c>
      <c r="L616" s="104">
        <v>0.59027777777777779</v>
      </c>
      <c r="M616" s="66" t="s">
        <v>109</v>
      </c>
      <c r="N616" s="104">
        <v>0.61111111111111105</v>
      </c>
      <c r="O616" s="68" t="s">
        <v>56</v>
      </c>
      <c r="P616" s="56" t="str">
        <f t="shared" si="464"/>
        <v>OK</v>
      </c>
      <c r="Q616" s="105">
        <f t="shared" si="465"/>
        <v>2.0833333333333259E-2</v>
      </c>
      <c r="R616" s="105">
        <f t="shared" si="466"/>
        <v>3.4722222222222099E-3</v>
      </c>
      <c r="S616" s="105">
        <f t="shared" si="467"/>
        <v>2.4305555555555469E-2</v>
      </c>
      <c r="T616" s="105">
        <f t="shared" si="469"/>
        <v>0</v>
      </c>
      <c r="U616" s="56">
        <v>16.8</v>
      </c>
      <c r="V616" s="56">
        <f>INDEX('Počty dní'!A:E,MATCH(E616,'Počty dní'!C:C,0),4)</f>
        <v>205</v>
      </c>
      <c r="W616" s="166">
        <f t="shared" si="468"/>
        <v>3444</v>
      </c>
      <c r="X616" s="21"/>
    </row>
    <row r="617" spans="1:48" x14ac:dyDescent="0.25">
      <c r="A617" s="140">
        <v>140</v>
      </c>
      <c r="B617" s="56">
        <v>1040</v>
      </c>
      <c r="C617" s="56" t="s">
        <v>2</v>
      </c>
      <c r="D617" s="128"/>
      <c r="E617" s="101" t="str">
        <f t="shared" ref="E617:E618" si="476">CONCATENATE(C617,D617)</f>
        <v>X</v>
      </c>
      <c r="F617" s="56" t="s">
        <v>145</v>
      </c>
      <c r="G617" s="64">
        <v>23</v>
      </c>
      <c r="H617" s="56" t="str">
        <f t="shared" ref="H617:H618" si="477">CONCATENATE(F617,"/",G617)</f>
        <v>XXX126/23</v>
      </c>
      <c r="I617" s="56" t="s">
        <v>5</v>
      </c>
      <c r="J617" s="56" t="s">
        <v>5</v>
      </c>
      <c r="K617" s="103">
        <v>0.625</v>
      </c>
      <c r="L617" s="74">
        <v>0.62847222222222221</v>
      </c>
      <c r="M617" s="68" t="s">
        <v>56</v>
      </c>
      <c r="N617" s="104">
        <v>0.65972222222222221</v>
      </c>
      <c r="O617" s="68" t="s">
        <v>59</v>
      </c>
      <c r="P617" s="56" t="str">
        <f t="shared" si="464"/>
        <v>OK</v>
      </c>
      <c r="Q617" s="105">
        <f t="shared" si="465"/>
        <v>3.125E-2</v>
      </c>
      <c r="R617" s="105">
        <f t="shared" si="466"/>
        <v>3.4722222222222099E-3</v>
      </c>
      <c r="S617" s="105">
        <f t="shared" si="467"/>
        <v>3.472222222222221E-2</v>
      </c>
      <c r="T617" s="105">
        <f t="shared" si="469"/>
        <v>1.3888888888888951E-2</v>
      </c>
      <c r="U617" s="56">
        <v>27.1</v>
      </c>
      <c r="V617" s="56">
        <f>INDEX('Počty dní'!A:E,MATCH(E617,'Počty dní'!C:C,0),4)</f>
        <v>205</v>
      </c>
      <c r="W617" s="166">
        <f t="shared" si="468"/>
        <v>5555.5</v>
      </c>
      <c r="X617" s="21"/>
    </row>
    <row r="618" spans="1:48" ht="15.75" thickBot="1" x14ac:dyDescent="0.3">
      <c r="A618" s="141">
        <v>140</v>
      </c>
      <c r="B618" s="58">
        <v>1040</v>
      </c>
      <c r="C618" s="58" t="s">
        <v>2</v>
      </c>
      <c r="D618" s="206"/>
      <c r="E618" s="168" t="str">
        <f t="shared" si="476"/>
        <v>X</v>
      </c>
      <c r="F618" s="58" t="s">
        <v>145</v>
      </c>
      <c r="G618" s="187">
        <v>28</v>
      </c>
      <c r="H618" s="58" t="str">
        <f t="shared" si="477"/>
        <v>XXX126/28</v>
      </c>
      <c r="I618" s="58" t="s">
        <v>5</v>
      </c>
      <c r="J618" s="58" t="s">
        <v>5</v>
      </c>
      <c r="K618" s="107">
        <v>0.67708333333333337</v>
      </c>
      <c r="L618" s="210">
        <v>0.68055555555555547</v>
      </c>
      <c r="M618" s="60" t="s">
        <v>59</v>
      </c>
      <c r="N618" s="108">
        <v>0.69236111111111109</v>
      </c>
      <c r="O618" s="60" t="s">
        <v>55</v>
      </c>
      <c r="P618" s="232"/>
      <c r="Q618" s="170">
        <f t="shared" si="465"/>
        <v>1.1805555555555625E-2</v>
      </c>
      <c r="R618" s="170">
        <f t="shared" si="466"/>
        <v>3.4722222222220989E-3</v>
      </c>
      <c r="S618" s="170">
        <f t="shared" si="467"/>
        <v>1.5277777777777724E-2</v>
      </c>
      <c r="T618" s="170">
        <f t="shared" si="469"/>
        <v>1.736111111111116E-2</v>
      </c>
      <c r="U618" s="58">
        <v>3.8</v>
      </c>
      <c r="V618" s="58">
        <f>INDEX('Počty dní'!A:E,MATCH(E618,'Počty dní'!C:C,0),4)</f>
        <v>205</v>
      </c>
      <c r="W618" s="171">
        <f t="shared" si="468"/>
        <v>779</v>
      </c>
      <c r="X618" s="21"/>
    </row>
    <row r="619" spans="1:48" ht="15.75" thickBot="1" x14ac:dyDescent="0.3">
      <c r="A619" s="172" t="str">
        <f ca="1">CONCATENATE(INDIRECT("R[-3]C[0]",FALSE),"celkem")</f>
        <v>140celkem</v>
      </c>
      <c r="B619" s="173"/>
      <c r="C619" s="173" t="str">
        <f ca="1">INDIRECT("R[-1]C[12]",FALSE)</f>
        <v>Strážek</v>
      </c>
      <c r="D619" s="174"/>
      <c r="E619" s="173"/>
      <c r="F619" s="175"/>
      <c r="G619" s="173"/>
      <c r="H619" s="176"/>
      <c r="I619" s="177"/>
      <c r="J619" s="178" t="str">
        <f ca="1">INDIRECT("R[-3]C[0]",FALSE)</f>
        <v>S</v>
      </c>
      <c r="K619" s="179"/>
      <c r="L619" s="180"/>
      <c r="M619" s="181"/>
      <c r="N619" s="180"/>
      <c r="O619" s="182"/>
      <c r="P619" s="173"/>
      <c r="Q619" s="183">
        <f>SUM(Q603:Q618)</f>
        <v>0.26597222222222205</v>
      </c>
      <c r="R619" s="183">
        <f>SUM(R603:R618)</f>
        <v>2.5000000000000022E-2</v>
      </c>
      <c r="S619" s="183">
        <f>SUM(S603:S618)</f>
        <v>0.29097222222222208</v>
      </c>
      <c r="T619" s="183">
        <f>SUM(T603:T618)</f>
        <v>0.22430555555555565</v>
      </c>
      <c r="U619" s="184">
        <f>SUM(U603:U618)</f>
        <v>206.10000000000005</v>
      </c>
      <c r="V619" s="185"/>
      <c r="W619" s="186">
        <f>SUM(W603:W618)</f>
        <v>42250.5</v>
      </c>
      <c r="X619" s="21"/>
    </row>
    <row r="620" spans="1:48" x14ac:dyDescent="0.25">
      <c r="A620" s="109"/>
      <c r="F620" s="75"/>
      <c r="H620" s="110"/>
      <c r="I620" s="111"/>
      <c r="J620" s="112"/>
      <c r="K620" s="113"/>
      <c r="L620" s="121"/>
      <c r="M620" s="83"/>
      <c r="N620" s="121"/>
      <c r="O620" s="61"/>
      <c r="Q620" s="114"/>
      <c r="R620" s="114"/>
      <c r="S620" s="114"/>
      <c r="T620" s="114"/>
      <c r="U620" s="115"/>
      <c r="W620" s="115"/>
      <c r="X620" s="21"/>
    </row>
    <row r="621" spans="1:48" ht="15.75" thickBot="1" x14ac:dyDescent="0.3">
      <c r="D621" s="129"/>
      <c r="E621" s="116"/>
      <c r="G621" s="67"/>
      <c r="K621" s="117"/>
      <c r="L621" s="118"/>
      <c r="M621" s="70"/>
      <c r="N621" s="118"/>
      <c r="O621" s="70"/>
      <c r="X621" s="21"/>
    </row>
    <row r="622" spans="1:48" x14ac:dyDescent="0.25">
      <c r="A622" s="138">
        <v>141</v>
      </c>
      <c r="B622" s="53">
        <v>1041</v>
      </c>
      <c r="C622" s="53" t="s">
        <v>2</v>
      </c>
      <c r="D622" s="159"/>
      <c r="E622" s="160" t="str">
        <f>CONCATENATE(C622,D622)</f>
        <v>X</v>
      </c>
      <c r="F622" s="53" t="s">
        <v>140</v>
      </c>
      <c r="G622" s="188">
        <v>2</v>
      </c>
      <c r="H622" s="53" t="str">
        <f>CONCATENATE(F622,"/",G622)</f>
        <v>XXX127/2</v>
      </c>
      <c r="I622" s="53" t="s">
        <v>5</v>
      </c>
      <c r="J622" s="53" t="s">
        <v>6</v>
      </c>
      <c r="K622" s="162">
        <v>0.20069444444444443</v>
      </c>
      <c r="L622" s="163">
        <v>0.20138888888888887</v>
      </c>
      <c r="M622" s="164" t="s">
        <v>74</v>
      </c>
      <c r="N622" s="163">
        <v>0.22222222222222221</v>
      </c>
      <c r="O622" s="164" t="s">
        <v>56</v>
      </c>
      <c r="P622" s="53" t="str">
        <f t="shared" ref="P622:P632" si="478">IF(M623=O622,"OK","POZOR")</f>
        <v>OK</v>
      </c>
      <c r="Q622" s="165">
        <f t="shared" ref="Q622:Q633" si="479">IF(ISNUMBER(G622),N622-L622,IF(F622="přejezd",N622-L622,0))</f>
        <v>2.0833333333333343E-2</v>
      </c>
      <c r="R622" s="165">
        <f t="shared" ref="R622:R633" si="480">IF(ISNUMBER(G622),L622-K622,0)</f>
        <v>6.9444444444444198E-4</v>
      </c>
      <c r="S622" s="165">
        <f t="shared" ref="S622:S633" si="481">Q622+R622</f>
        <v>2.1527777777777785E-2</v>
      </c>
      <c r="T622" s="165"/>
      <c r="U622" s="53">
        <v>15.6</v>
      </c>
      <c r="V622" s="53">
        <f>INDEX('Počty dní'!A:E,MATCH(E622,'Počty dní'!C:C,0),4)</f>
        <v>205</v>
      </c>
      <c r="W622" s="98">
        <f t="shared" ref="W622:W633" si="482">V622*U622</f>
        <v>3198</v>
      </c>
      <c r="X622" s="21"/>
    </row>
    <row r="623" spans="1:48" x14ac:dyDescent="0.25">
      <c r="A623" s="140">
        <v>141</v>
      </c>
      <c r="B623" s="56">
        <v>1041</v>
      </c>
      <c r="C623" s="56" t="s">
        <v>2</v>
      </c>
      <c r="D623" s="128"/>
      <c r="E623" s="101" t="str">
        <f>CONCATENATE(C623,D623)</f>
        <v>X</v>
      </c>
      <c r="F623" s="56" t="s">
        <v>139</v>
      </c>
      <c r="G623" s="64">
        <v>1</v>
      </c>
      <c r="H623" s="56" t="str">
        <f>CONCATENATE(F623,"/",G623)</f>
        <v>XXX124/1</v>
      </c>
      <c r="I623" s="56" t="s">
        <v>5</v>
      </c>
      <c r="J623" s="56" t="s">
        <v>6</v>
      </c>
      <c r="K623" s="103">
        <v>0.22222222222222221</v>
      </c>
      <c r="L623" s="104">
        <v>0.22361111111111109</v>
      </c>
      <c r="M623" s="57" t="s">
        <v>56</v>
      </c>
      <c r="N623" s="104">
        <v>0.25069444444444444</v>
      </c>
      <c r="O623" s="57" t="s">
        <v>71</v>
      </c>
      <c r="P623" s="56" t="str">
        <f t="shared" si="478"/>
        <v>OK</v>
      </c>
      <c r="Q623" s="105">
        <f t="shared" si="479"/>
        <v>2.7083333333333348E-2</v>
      </c>
      <c r="R623" s="105">
        <f t="shared" si="480"/>
        <v>1.388888888888884E-3</v>
      </c>
      <c r="S623" s="105">
        <f t="shared" si="481"/>
        <v>2.8472222222222232E-2</v>
      </c>
      <c r="T623" s="105">
        <f t="shared" ref="T623:T633" si="483">K623-N622</f>
        <v>0</v>
      </c>
      <c r="U623" s="56">
        <v>23.8</v>
      </c>
      <c r="V623" s="56">
        <f>INDEX('Počty dní'!A:E,MATCH(E623,'Počty dní'!C:C,0),4)</f>
        <v>205</v>
      </c>
      <c r="W623" s="166">
        <f t="shared" si="482"/>
        <v>4879</v>
      </c>
      <c r="X623" s="21"/>
    </row>
    <row r="624" spans="1:48" x14ac:dyDescent="0.25">
      <c r="A624" s="140">
        <v>141</v>
      </c>
      <c r="B624" s="56">
        <v>1041</v>
      </c>
      <c r="C624" s="56" t="s">
        <v>2</v>
      </c>
      <c r="D624" s="128"/>
      <c r="E624" s="101" t="str">
        <f>CONCATENATE(C624,D624)</f>
        <v>X</v>
      </c>
      <c r="F624" s="56" t="s">
        <v>139</v>
      </c>
      <c r="G624" s="64">
        <v>6</v>
      </c>
      <c r="H624" s="56" t="str">
        <f>CONCATENATE(F624,"/",G624)</f>
        <v>XXX124/6</v>
      </c>
      <c r="I624" s="56" t="s">
        <v>5</v>
      </c>
      <c r="J624" s="56" t="s">
        <v>6</v>
      </c>
      <c r="K624" s="103">
        <v>0.25555555555555559</v>
      </c>
      <c r="L624" s="104">
        <v>0.25694444444444448</v>
      </c>
      <c r="M624" s="57" t="s">
        <v>71</v>
      </c>
      <c r="N624" s="104">
        <v>0.28541666666666665</v>
      </c>
      <c r="O624" s="57" t="s">
        <v>56</v>
      </c>
      <c r="P624" s="56" t="str">
        <f t="shared" si="478"/>
        <v>OK</v>
      </c>
      <c r="Q624" s="105">
        <f t="shared" si="479"/>
        <v>2.8472222222222177E-2</v>
      </c>
      <c r="R624" s="105">
        <f t="shared" si="480"/>
        <v>1.388888888888884E-3</v>
      </c>
      <c r="S624" s="105">
        <f t="shared" si="481"/>
        <v>2.9861111111111061E-2</v>
      </c>
      <c r="T624" s="105">
        <f t="shared" si="483"/>
        <v>4.8611111111111494E-3</v>
      </c>
      <c r="U624" s="56">
        <v>23.8</v>
      </c>
      <c r="V624" s="56">
        <f>INDEX('Počty dní'!A:E,MATCH(E624,'Počty dní'!C:C,0),4)</f>
        <v>205</v>
      </c>
      <c r="W624" s="166">
        <f t="shared" si="482"/>
        <v>4879</v>
      </c>
      <c r="X624" s="21"/>
    </row>
    <row r="625" spans="1:48" x14ac:dyDescent="0.25">
      <c r="A625" s="140">
        <v>141</v>
      </c>
      <c r="B625" s="56">
        <v>1041</v>
      </c>
      <c r="C625" s="56" t="s">
        <v>2</v>
      </c>
      <c r="D625" s="128">
        <v>10</v>
      </c>
      <c r="E625" s="101" t="str">
        <f>CONCATENATE(C625,D625)</f>
        <v>X10</v>
      </c>
      <c r="F625" s="56" t="s">
        <v>143</v>
      </c>
      <c r="G625" s="64">
        <v>5</v>
      </c>
      <c r="H625" s="56" t="str">
        <f>CONCATENATE(F625,"/",G625)</f>
        <v>XXX128/5</v>
      </c>
      <c r="I625" s="56" t="s">
        <v>5</v>
      </c>
      <c r="J625" s="56" t="s">
        <v>6</v>
      </c>
      <c r="K625" s="103">
        <v>0.28541666666666665</v>
      </c>
      <c r="L625" s="104">
        <v>0.28611111111111115</v>
      </c>
      <c r="M625" s="57" t="s">
        <v>56</v>
      </c>
      <c r="N625" s="104">
        <v>0.29375000000000001</v>
      </c>
      <c r="O625" s="57" t="s">
        <v>62</v>
      </c>
      <c r="P625" s="56" t="str">
        <f t="shared" si="478"/>
        <v>OK</v>
      </c>
      <c r="Q625" s="105">
        <f t="shared" si="479"/>
        <v>7.6388888888888618E-3</v>
      </c>
      <c r="R625" s="105">
        <f t="shared" si="480"/>
        <v>6.9444444444449749E-4</v>
      </c>
      <c r="S625" s="105">
        <f t="shared" si="481"/>
        <v>8.3333333333333592E-3</v>
      </c>
      <c r="T625" s="105">
        <f t="shared" si="483"/>
        <v>0</v>
      </c>
      <c r="U625" s="56">
        <v>9.8000000000000007</v>
      </c>
      <c r="V625" s="56">
        <f>INDEX('Počty dní'!A:E,MATCH(E625,'Počty dní'!C:C,0),4)</f>
        <v>195</v>
      </c>
      <c r="W625" s="166">
        <f t="shared" si="482"/>
        <v>1911.0000000000002</v>
      </c>
      <c r="X625" s="21"/>
    </row>
    <row r="626" spans="1:48" x14ac:dyDescent="0.25">
      <c r="A626" s="140">
        <v>141</v>
      </c>
      <c r="B626" s="56">
        <v>1041</v>
      </c>
      <c r="C626" s="56" t="s">
        <v>2</v>
      </c>
      <c r="D626" s="128">
        <v>10</v>
      </c>
      <c r="E626" s="101" t="str">
        <f>CONCATENATE(C626,D626)</f>
        <v>X10</v>
      </c>
      <c r="F626" s="56" t="s">
        <v>143</v>
      </c>
      <c r="G626" s="64">
        <v>8</v>
      </c>
      <c r="H626" s="56" t="str">
        <f>CONCATENATE(F626,"/",G626)</f>
        <v>XXX128/8</v>
      </c>
      <c r="I626" s="56" t="s">
        <v>6</v>
      </c>
      <c r="J626" s="56" t="s">
        <v>6</v>
      </c>
      <c r="K626" s="103">
        <v>0.29375000000000001</v>
      </c>
      <c r="L626" s="104">
        <v>0.2951388888888889</v>
      </c>
      <c r="M626" s="57" t="s">
        <v>62</v>
      </c>
      <c r="N626" s="104">
        <v>0.31736111111111115</v>
      </c>
      <c r="O626" s="57" t="s">
        <v>64</v>
      </c>
      <c r="P626" s="56" t="str">
        <f t="shared" si="478"/>
        <v>OK</v>
      </c>
      <c r="Q626" s="105">
        <f t="shared" si="479"/>
        <v>2.2222222222222254E-2</v>
      </c>
      <c r="R626" s="105">
        <f t="shared" si="480"/>
        <v>1.388888888888884E-3</v>
      </c>
      <c r="S626" s="105">
        <f t="shared" si="481"/>
        <v>2.3611111111111138E-2</v>
      </c>
      <c r="T626" s="105">
        <f t="shared" si="483"/>
        <v>0</v>
      </c>
      <c r="U626" s="56">
        <v>14.3</v>
      </c>
      <c r="V626" s="56">
        <f>INDEX('Počty dní'!A:E,MATCH(E626,'Počty dní'!C:C,0),4)</f>
        <v>195</v>
      </c>
      <c r="W626" s="166">
        <f t="shared" si="482"/>
        <v>2788.5</v>
      </c>
      <c r="X626" s="21"/>
    </row>
    <row r="627" spans="1:48" x14ac:dyDescent="0.25">
      <c r="A627" s="140">
        <v>141</v>
      </c>
      <c r="B627" s="56">
        <v>1041</v>
      </c>
      <c r="C627" s="56" t="s">
        <v>2</v>
      </c>
      <c r="D627" s="128">
        <v>10</v>
      </c>
      <c r="E627" s="56" t="str">
        <f t="shared" ref="E627" si="484">CONCATENATE(C627,D627)</f>
        <v>X10</v>
      </c>
      <c r="F627" s="56" t="s">
        <v>82</v>
      </c>
      <c r="G627" s="56"/>
      <c r="H627" s="56" t="str">
        <f t="shared" ref="H627" si="485">CONCATENATE(F627,"/",G627)</f>
        <v>přejezd/</v>
      </c>
      <c r="I627" s="56"/>
      <c r="J627" s="56" t="s">
        <v>6</v>
      </c>
      <c r="K627" s="103">
        <v>0.31736111111111115</v>
      </c>
      <c r="L627" s="104">
        <v>0.31736111111111115</v>
      </c>
      <c r="M627" s="68" t="str">
        <f>O626</f>
        <v>Bystřice n.Pern.,,sídliště I</v>
      </c>
      <c r="N627" s="104">
        <v>0.32083333333333336</v>
      </c>
      <c r="O627" s="57" t="s">
        <v>56</v>
      </c>
      <c r="P627" s="56" t="str">
        <f t="shared" si="478"/>
        <v>OK</v>
      </c>
      <c r="Q627" s="105">
        <f t="shared" si="479"/>
        <v>3.4722222222222099E-3</v>
      </c>
      <c r="R627" s="105">
        <f t="shared" si="480"/>
        <v>0</v>
      </c>
      <c r="S627" s="105">
        <f t="shared" si="481"/>
        <v>3.4722222222222099E-3</v>
      </c>
      <c r="T627" s="105">
        <f t="shared" si="483"/>
        <v>0</v>
      </c>
      <c r="U627" s="56">
        <v>0</v>
      </c>
      <c r="V627" s="56">
        <f>INDEX('Počty dní'!A:E,MATCH(E627,'Počty dní'!C:C,0),4)</f>
        <v>195</v>
      </c>
      <c r="W627" s="166">
        <f t="shared" si="482"/>
        <v>0</v>
      </c>
      <c r="X627" s="21"/>
      <c r="AL627" s="27"/>
      <c r="AM627" s="27"/>
      <c r="AP627" s="16"/>
      <c r="AQ627" s="16"/>
      <c r="AR627" s="16"/>
      <c r="AS627" s="16"/>
      <c r="AT627" s="16"/>
      <c r="AU627" s="28"/>
      <c r="AV627" s="28"/>
    </row>
    <row r="628" spans="1:48" x14ac:dyDescent="0.25">
      <c r="A628" s="140">
        <v>141</v>
      </c>
      <c r="B628" s="56">
        <v>1041</v>
      </c>
      <c r="C628" s="56" t="s">
        <v>2</v>
      </c>
      <c r="D628" s="102"/>
      <c r="E628" s="101" t="str">
        <f>CONCATENATE(C628,D628)</f>
        <v>X</v>
      </c>
      <c r="F628" s="56" t="s">
        <v>132</v>
      </c>
      <c r="G628" s="64">
        <v>7</v>
      </c>
      <c r="H628" s="56" t="str">
        <f>CONCATENATE(F628,"/",G628)</f>
        <v>XXX115/7</v>
      </c>
      <c r="I628" s="56" t="s">
        <v>5</v>
      </c>
      <c r="J628" s="56" t="s">
        <v>6</v>
      </c>
      <c r="K628" s="103">
        <v>0.40625</v>
      </c>
      <c r="L628" s="104">
        <v>0.40833333333333338</v>
      </c>
      <c r="M628" s="57" t="s">
        <v>56</v>
      </c>
      <c r="N628" s="104">
        <v>0.46666666666666662</v>
      </c>
      <c r="O628" s="57" t="s">
        <v>29</v>
      </c>
      <c r="P628" s="56" t="str">
        <f t="shared" si="478"/>
        <v>OK</v>
      </c>
      <c r="Q628" s="105">
        <f t="shared" si="479"/>
        <v>5.8333333333333237E-2</v>
      </c>
      <c r="R628" s="105">
        <f t="shared" si="480"/>
        <v>2.0833333333333814E-3</v>
      </c>
      <c r="S628" s="105">
        <f t="shared" si="481"/>
        <v>6.0416666666666619E-2</v>
      </c>
      <c r="T628" s="105">
        <f t="shared" si="483"/>
        <v>8.5416666666666641E-2</v>
      </c>
      <c r="U628" s="56">
        <v>44.7</v>
      </c>
      <c r="V628" s="56">
        <f>INDEX('Počty dní'!A:E,MATCH(E628,'Počty dní'!C:C,0),4)</f>
        <v>205</v>
      </c>
      <c r="W628" s="166">
        <f>V628*U628</f>
        <v>9163.5</v>
      </c>
      <c r="X628" s="21"/>
    </row>
    <row r="629" spans="1:48" x14ac:dyDescent="0.25">
      <c r="A629" s="140">
        <v>141</v>
      </c>
      <c r="B629" s="56">
        <v>1041</v>
      </c>
      <c r="C629" s="56" t="s">
        <v>2</v>
      </c>
      <c r="D629" s="102"/>
      <c r="E629" s="101" t="str">
        <f>CONCATENATE(C629,D629)</f>
        <v>X</v>
      </c>
      <c r="F629" s="56" t="s">
        <v>132</v>
      </c>
      <c r="G629" s="64">
        <v>10</v>
      </c>
      <c r="H629" s="56" t="str">
        <f>CONCATENATE(F629,"/",G629)</f>
        <v>XXX115/10</v>
      </c>
      <c r="I629" s="56" t="s">
        <v>5</v>
      </c>
      <c r="J629" s="56" t="s">
        <v>6</v>
      </c>
      <c r="K629" s="103">
        <v>0.53263888888888888</v>
      </c>
      <c r="L629" s="104">
        <v>0.53333333333333333</v>
      </c>
      <c r="M629" s="57" t="s">
        <v>29</v>
      </c>
      <c r="N629" s="104">
        <v>0.59375</v>
      </c>
      <c r="O629" s="57" t="s">
        <v>56</v>
      </c>
      <c r="P629" s="56" t="str">
        <f t="shared" si="478"/>
        <v>OK</v>
      </c>
      <c r="Q629" s="105">
        <f t="shared" si="479"/>
        <v>6.0416666666666674E-2</v>
      </c>
      <c r="R629" s="105">
        <f t="shared" si="480"/>
        <v>6.9444444444444198E-4</v>
      </c>
      <c r="S629" s="105">
        <f t="shared" si="481"/>
        <v>6.1111111111111116E-2</v>
      </c>
      <c r="T629" s="105">
        <f t="shared" si="483"/>
        <v>6.5972222222222265E-2</v>
      </c>
      <c r="U629" s="56">
        <v>47.5</v>
      </c>
      <c r="V629" s="56">
        <f>INDEX('Počty dní'!A:E,MATCH(E629,'Počty dní'!C:C,0),4)</f>
        <v>205</v>
      </c>
      <c r="W629" s="166">
        <f>V629*U629</f>
        <v>9737.5</v>
      </c>
      <c r="X629" s="21"/>
    </row>
    <row r="630" spans="1:48" x14ac:dyDescent="0.25">
      <c r="A630" s="140">
        <v>141</v>
      </c>
      <c r="B630" s="56">
        <v>1041</v>
      </c>
      <c r="C630" s="56" t="s">
        <v>2</v>
      </c>
      <c r="D630" s="128"/>
      <c r="E630" s="101" t="str">
        <f t="shared" ref="E630" si="486">CONCATENATE(C630,D630)</f>
        <v>X</v>
      </c>
      <c r="F630" s="56" t="s">
        <v>140</v>
      </c>
      <c r="G630" s="71">
        <v>5</v>
      </c>
      <c r="H630" s="56" t="str">
        <f t="shared" ref="H630" si="487">CONCATENATE(F630,"/",G630)</f>
        <v>XXX127/5</v>
      </c>
      <c r="I630" s="56" t="s">
        <v>5</v>
      </c>
      <c r="J630" s="56" t="s">
        <v>6</v>
      </c>
      <c r="K630" s="103">
        <v>0.60277777777777775</v>
      </c>
      <c r="L630" s="104">
        <v>0.60555555555555551</v>
      </c>
      <c r="M630" s="57" t="s">
        <v>56</v>
      </c>
      <c r="N630" s="104">
        <v>0.63680555555555551</v>
      </c>
      <c r="O630" s="57" t="s">
        <v>56</v>
      </c>
      <c r="P630" s="56" t="str">
        <f t="shared" si="478"/>
        <v>OK</v>
      </c>
      <c r="Q630" s="105">
        <f t="shared" si="479"/>
        <v>3.125E-2</v>
      </c>
      <c r="R630" s="105">
        <f t="shared" si="480"/>
        <v>2.7777777777777679E-3</v>
      </c>
      <c r="S630" s="105">
        <f t="shared" si="481"/>
        <v>3.4027777777777768E-2</v>
      </c>
      <c r="T630" s="105">
        <f t="shared" si="483"/>
        <v>9.0277777777777457E-3</v>
      </c>
      <c r="U630" s="56">
        <v>26</v>
      </c>
      <c r="V630" s="56">
        <f>INDEX('Počty dní'!A:E,MATCH(E630,'Počty dní'!C:C,0),4)</f>
        <v>205</v>
      </c>
      <c r="W630" s="166">
        <f>V630*U630</f>
        <v>5330</v>
      </c>
      <c r="X630" s="21"/>
    </row>
    <row r="631" spans="1:48" x14ac:dyDescent="0.25">
      <c r="A631" s="140">
        <v>141</v>
      </c>
      <c r="B631" s="56">
        <v>1041</v>
      </c>
      <c r="C631" s="56" t="s">
        <v>2</v>
      </c>
      <c r="D631" s="128"/>
      <c r="E631" s="101" t="str">
        <f>CONCATENATE(C631,D631)</f>
        <v>X</v>
      </c>
      <c r="F631" s="54" t="s">
        <v>138</v>
      </c>
      <c r="G631" s="64">
        <v>57</v>
      </c>
      <c r="H631" s="56" t="str">
        <f>CONCATENATE(F631,"/",G631)</f>
        <v>XXX121/57</v>
      </c>
      <c r="I631" s="56" t="s">
        <v>5</v>
      </c>
      <c r="J631" s="56" t="s">
        <v>6</v>
      </c>
      <c r="K631" s="103">
        <v>0.64374999999999993</v>
      </c>
      <c r="L631" s="104">
        <v>0.64583333333333337</v>
      </c>
      <c r="M631" s="68" t="s">
        <v>56</v>
      </c>
      <c r="N631" s="104">
        <v>0.66527777777777775</v>
      </c>
      <c r="O631" s="68" t="s">
        <v>60</v>
      </c>
      <c r="P631" s="56" t="str">
        <f t="shared" si="478"/>
        <v>OK</v>
      </c>
      <c r="Q631" s="105">
        <f t="shared" si="479"/>
        <v>1.9444444444444375E-2</v>
      </c>
      <c r="R631" s="105">
        <f t="shared" si="480"/>
        <v>2.083333333333437E-3</v>
      </c>
      <c r="S631" s="105">
        <f t="shared" si="481"/>
        <v>2.1527777777777812E-2</v>
      </c>
      <c r="T631" s="105">
        <f t="shared" si="483"/>
        <v>6.9444444444444198E-3</v>
      </c>
      <c r="U631" s="56">
        <v>17.8</v>
      </c>
      <c r="V631" s="56">
        <f>INDEX('Počty dní'!A:E,MATCH(E631,'Počty dní'!C:C,0),4)</f>
        <v>205</v>
      </c>
      <c r="W631" s="166">
        <f>V631*U631</f>
        <v>3649</v>
      </c>
      <c r="X631" s="21"/>
    </row>
    <row r="632" spans="1:48" x14ac:dyDescent="0.25">
      <c r="A632" s="140">
        <v>141</v>
      </c>
      <c r="B632" s="56">
        <v>1041</v>
      </c>
      <c r="C632" s="56" t="s">
        <v>2</v>
      </c>
      <c r="D632" s="128"/>
      <c r="E632" s="101" t="str">
        <f t="shared" ref="E632" si="488">CONCATENATE(C632,D632)</f>
        <v>X</v>
      </c>
      <c r="F632" s="54" t="s">
        <v>138</v>
      </c>
      <c r="G632" s="64">
        <v>60</v>
      </c>
      <c r="H632" s="56" t="str">
        <f t="shared" ref="H632" si="489">CONCATENATE(F632,"/",G632)</f>
        <v>XXX121/60</v>
      </c>
      <c r="I632" s="56" t="s">
        <v>5</v>
      </c>
      <c r="J632" s="56" t="s">
        <v>6</v>
      </c>
      <c r="K632" s="103">
        <v>0.66875000000000007</v>
      </c>
      <c r="L632" s="104">
        <v>0.67013888888888884</v>
      </c>
      <c r="M632" s="68" t="s">
        <v>60</v>
      </c>
      <c r="N632" s="104">
        <v>0.69097222222222221</v>
      </c>
      <c r="O632" s="68" t="s">
        <v>56</v>
      </c>
      <c r="P632" s="56" t="str">
        <f t="shared" si="478"/>
        <v>OK</v>
      </c>
      <c r="Q632" s="105">
        <f t="shared" si="479"/>
        <v>2.083333333333337E-2</v>
      </c>
      <c r="R632" s="105">
        <f t="shared" si="480"/>
        <v>1.3888888888887729E-3</v>
      </c>
      <c r="S632" s="105">
        <f t="shared" si="481"/>
        <v>2.2222222222222143E-2</v>
      </c>
      <c r="T632" s="105">
        <f t="shared" si="483"/>
        <v>3.4722222222223209E-3</v>
      </c>
      <c r="U632" s="56">
        <v>17.8</v>
      </c>
      <c r="V632" s="56">
        <f>INDEX('Počty dní'!A:E,MATCH(E632,'Počty dní'!C:C,0),4)</f>
        <v>205</v>
      </c>
      <c r="W632" s="166">
        <f t="shared" si="482"/>
        <v>3649</v>
      </c>
      <c r="X632" s="21"/>
    </row>
    <row r="633" spans="1:48" ht="15.75" thickBot="1" x14ac:dyDescent="0.3">
      <c r="A633" s="141">
        <v>141</v>
      </c>
      <c r="B633" s="58">
        <v>1041</v>
      </c>
      <c r="C633" s="58" t="s">
        <v>2</v>
      </c>
      <c r="D633" s="167"/>
      <c r="E633" s="168" t="str">
        <f t="shared" ref="E633" si="490">CONCATENATE(C633,D633)</f>
        <v>X</v>
      </c>
      <c r="F633" s="58" t="s">
        <v>140</v>
      </c>
      <c r="G633" s="197">
        <v>7</v>
      </c>
      <c r="H633" s="58" t="str">
        <f t="shared" ref="H633" si="491">CONCATENATE(F633,"/",G633)</f>
        <v>XXX127/7</v>
      </c>
      <c r="I633" s="58" t="s">
        <v>5</v>
      </c>
      <c r="J633" s="58" t="s">
        <v>6</v>
      </c>
      <c r="K633" s="107">
        <v>0.69097222222222221</v>
      </c>
      <c r="L633" s="108">
        <v>0.69236111111111109</v>
      </c>
      <c r="M633" s="60" t="s">
        <v>56</v>
      </c>
      <c r="N633" s="108">
        <v>0.71180555555555547</v>
      </c>
      <c r="O633" s="60" t="s">
        <v>74</v>
      </c>
      <c r="P633" s="232"/>
      <c r="Q633" s="170">
        <f t="shared" si="479"/>
        <v>1.9444444444444375E-2</v>
      </c>
      <c r="R633" s="170">
        <f t="shared" si="480"/>
        <v>1.388888888888884E-3</v>
      </c>
      <c r="S633" s="170">
        <f t="shared" si="481"/>
        <v>2.0833333333333259E-2</v>
      </c>
      <c r="T633" s="170">
        <f t="shared" si="483"/>
        <v>0</v>
      </c>
      <c r="U633" s="58">
        <v>14.2</v>
      </c>
      <c r="V633" s="58">
        <f>INDEX('Počty dní'!A:E,MATCH(E633,'Počty dní'!C:C,0),4)</f>
        <v>205</v>
      </c>
      <c r="W633" s="171">
        <f t="shared" si="482"/>
        <v>2911</v>
      </c>
      <c r="X633" s="21"/>
    </row>
    <row r="634" spans="1:48" ht="15.75" thickBot="1" x14ac:dyDescent="0.3">
      <c r="A634" s="172" t="str">
        <f ca="1">CONCATENATE(INDIRECT("R[-3]C[0]",FALSE),"celkem")</f>
        <v>141celkem</v>
      </c>
      <c r="B634" s="173"/>
      <c r="C634" s="173" t="str">
        <f ca="1">INDIRECT("R[-1]C[12]",FALSE)</f>
        <v>Rozsochy,Kundratice</v>
      </c>
      <c r="D634" s="174"/>
      <c r="E634" s="173"/>
      <c r="F634" s="175"/>
      <c r="G634" s="173"/>
      <c r="H634" s="176"/>
      <c r="I634" s="177"/>
      <c r="J634" s="178" t="str">
        <f ca="1">INDIRECT("R[-3]C[0]",FALSE)</f>
        <v>V</v>
      </c>
      <c r="K634" s="179"/>
      <c r="L634" s="180"/>
      <c r="M634" s="181"/>
      <c r="N634" s="180"/>
      <c r="O634" s="182"/>
      <c r="P634" s="173"/>
      <c r="Q634" s="183">
        <f>SUM(Q622:Q633)</f>
        <v>0.3194444444444442</v>
      </c>
      <c r="R634" s="183">
        <f>SUM(R622:R633)</f>
        <v>1.5972222222222276E-2</v>
      </c>
      <c r="S634" s="183">
        <f>SUM(S622:S633)</f>
        <v>0.33541666666666647</v>
      </c>
      <c r="T634" s="183">
        <f>SUM(T622:T633)</f>
        <v>0.17569444444444454</v>
      </c>
      <c r="U634" s="184">
        <f>SUM(U622:U633)</f>
        <v>255.3</v>
      </c>
      <c r="V634" s="185"/>
      <c r="W634" s="186">
        <f>SUM(W622:W633)</f>
        <v>52095.5</v>
      </c>
      <c r="X634" s="21"/>
    </row>
    <row r="635" spans="1:48" x14ac:dyDescent="0.25">
      <c r="D635" s="129"/>
      <c r="E635" s="116"/>
      <c r="G635" s="67"/>
      <c r="K635" s="117"/>
      <c r="L635" s="118"/>
      <c r="M635" s="63"/>
      <c r="N635" s="118"/>
      <c r="O635" s="63"/>
      <c r="X635" s="21"/>
    </row>
    <row r="636" spans="1:48" ht="15.75" thickBot="1" x14ac:dyDescent="0.3">
      <c r="D636" s="129"/>
      <c r="E636" s="116"/>
      <c r="G636" s="67"/>
      <c r="K636" s="117"/>
      <c r="L636" s="118"/>
      <c r="M636" s="70"/>
      <c r="N636" s="118"/>
      <c r="O636" s="70"/>
      <c r="X636" s="21"/>
    </row>
    <row r="637" spans="1:48" x14ac:dyDescent="0.25">
      <c r="A637" s="138">
        <v>142</v>
      </c>
      <c r="B637" s="53">
        <v>1042</v>
      </c>
      <c r="C637" s="53" t="s">
        <v>2</v>
      </c>
      <c r="D637" s="159"/>
      <c r="E637" s="160" t="str">
        <f t="shared" ref="E637" si="492">CONCATENATE(C637,D637)</f>
        <v>X</v>
      </c>
      <c r="F637" s="53" t="s">
        <v>139</v>
      </c>
      <c r="G637" s="188">
        <v>2</v>
      </c>
      <c r="H637" s="53" t="str">
        <f t="shared" ref="H637" si="493">CONCATENATE(F637,"/",G637)</f>
        <v>XXX124/2</v>
      </c>
      <c r="I637" s="53" t="s">
        <v>5</v>
      </c>
      <c r="J637" s="53" t="s">
        <v>5</v>
      </c>
      <c r="K637" s="162">
        <v>0.17569444444444446</v>
      </c>
      <c r="L637" s="163">
        <v>0.17708333333333334</v>
      </c>
      <c r="M637" s="164" t="s">
        <v>72</v>
      </c>
      <c r="N637" s="163">
        <v>0.20416666666666669</v>
      </c>
      <c r="O637" s="164" t="s">
        <v>56</v>
      </c>
      <c r="P637" s="53" t="str">
        <f t="shared" ref="P637:P649" si="494">IF(M638=O637,"OK","POZOR")</f>
        <v>OK</v>
      </c>
      <c r="Q637" s="165">
        <f t="shared" ref="Q637:Q650" si="495">IF(ISNUMBER(G637),N637-L637,IF(F637="přejezd",N637-L637,0))</f>
        <v>2.7083333333333348E-2</v>
      </c>
      <c r="R637" s="165">
        <f t="shared" ref="R637:R650" si="496">IF(ISNUMBER(G637),L637-K637,0)</f>
        <v>1.388888888888884E-3</v>
      </c>
      <c r="S637" s="165">
        <f t="shared" ref="S637:S650" si="497">Q637+R637</f>
        <v>2.8472222222222232E-2</v>
      </c>
      <c r="T637" s="165"/>
      <c r="U637" s="53">
        <v>21.7</v>
      </c>
      <c r="V637" s="53">
        <f>INDEX('Počty dní'!A:E,MATCH(E637,'Počty dní'!C:C,0),4)</f>
        <v>205</v>
      </c>
      <c r="W637" s="98">
        <f t="shared" ref="W637:W650" si="498">V637*U637</f>
        <v>4448.5</v>
      </c>
      <c r="X637" s="21"/>
    </row>
    <row r="638" spans="1:48" x14ac:dyDescent="0.25">
      <c r="A638" s="140">
        <v>142</v>
      </c>
      <c r="B638" s="56">
        <v>1042</v>
      </c>
      <c r="C638" s="56" t="s">
        <v>2</v>
      </c>
      <c r="D638" s="128"/>
      <c r="E638" s="101" t="str">
        <f t="shared" ref="E638:E642" si="499">CONCATENATE(C638,D638)</f>
        <v>X</v>
      </c>
      <c r="F638" s="56" t="s">
        <v>145</v>
      </c>
      <c r="G638" s="64">
        <v>3</v>
      </c>
      <c r="H638" s="56" t="str">
        <f t="shared" ref="H638:H646" si="500">CONCATENATE(F638,"/",G638)</f>
        <v>XXX126/3</v>
      </c>
      <c r="I638" s="56" t="s">
        <v>5</v>
      </c>
      <c r="J638" s="56" t="s">
        <v>5</v>
      </c>
      <c r="K638" s="103">
        <v>0.21736111111111112</v>
      </c>
      <c r="L638" s="104">
        <v>0.21875</v>
      </c>
      <c r="M638" s="57" t="s">
        <v>56</v>
      </c>
      <c r="N638" s="104">
        <v>0.23819444444444446</v>
      </c>
      <c r="O638" s="66" t="s">
        <v>109</v>
      </c>
      <c r="P638" s="56" t="str">
        <f t="shared" si="494"/>
        <v>OK</v>
      </c>
      <c r="Q638" s="105">
        <f t="shared" si="495"/>
        <v>1.9444444444444459E-2</v>
      </c>
      <c r="R638" s="105">
        <f t="shared" si="496"/>
        <v>1.388888888888884E-3</v>
      </c>
      <c r="S638" s="105">
        <f t="shared" si="497"/>
        <v>2.0833333333333343E-2</v>
      </c>
      <c r="T638" s="105">
        <f t="shared" ref="T638:T650" si="501">K638-N637</f>
        <v>1.3194444444444425E-2</v>
      </c>
      <c r="U638" s="56">
        <v>16.8</v>
      </c>
      <c r="V638" s="56">
        <f>INDEX('Počty dní'!A:E,MATCH(E638,'Počty dní'!C:C,0),4)</f>
        <v>205</v>
      </c>
      <c r="W638" s="166">
        <f t="shared" si="498"/>
        <v>3444</v>
      </c>
      <c r="X638" s="21"/>
    </row>
    <row r="639" spans="1:48" x14ac:dyDescent="0.25">
      <c r="A639" s="140">
        <v>142</v>
      </c>
      <c r="B639" s="56">
        <v>1042</v>
      </c>
      <c r="C639" s="56" t="s">
        <v>2</v>
      </c>
      <c r="D639" s="128"/>
      <c r="E639" s="101" t="str">
        <f t="shared" si="499"/>
        <v>X</v>
      </c>
      <c r="F639" s="56" t="s">
        <v>145</v>
      </c>
      <c r="G639" s="64">
        <v>6</v>
      </c>
      <c r="H639" s="56" t="str">
        <f t="shared" si="500"/>
        <v>XXX126/6</v>
      </c>
      <c r="I639" s="56" t="s">
        <v>5</v>
      </c>
      <c r="J639" s="56" t="s">
        <v>5</v>
      </c>
      <c r="K639" s="103">
        <v>0.23819444444444446</v>
      </c>
      <c r="L639" s="104">
        <v>0.23958333333333334</v>
      </c>
      <c r="M639" s="66" t="s">
        <v>109</v>
      </c>
      <c r="N639" s="104">
        <v>0.24513888888888888</v>
      </c>
      <c r="O639" s="66" t="s">
        <v>57</v>
      </c>
      <c r="P639" s="56" t="str">
        <f t="shared" si="494"/>
        <v>OK</v>
      </c>
      <c r="Q639" s="105">
        <f t="shared" si="495"/>
        <v>5.5555555555555358E-3</v>
      </c>
      <c r="R639" s="105">
        <f t="shared" si="496"/>
        <v>1.388888888888884E-3</v>
      </c>
      <c r="S639" s="105">
        <f t="shared" si="497"/>
        <v>6.9444444444444198E-3</v>
      </c>
      <c r="T639" s="105">
        <f t="shared" si="501"/>
        <v>0</v>
      </c>
      <c r="U639" s="56">
        <v>5.3</v>
      </c>
      <c r="V639" s="56">
        <f>INDEX('Počty dní'!A:E,MATCH(E639,'Počty dní'!C:C,0),4)</f>
        <v>205</v>
      </c>
      <c r="W639" s="166">
        <f t="shared" si="498"/>
        <v>1086.5</v>
      </c>
      <c r="X639" s="21"/>
    </row>
    <row r="640" spans="1:48" x14ac:dyDescent="0.25">
      <c r="A640" s="140">
        <v>142</v>
      </c>
      <c r="B640" s="56">
        <v>1042</v>
      </c>
      <c r="C640" s="56" t="s">
        <v>2</v>
      </c>
      <c r="D640" s="128"/>
      <c r="E640" s="101" t="str">
        <f t="shared" si="499"/>
        <v>X</v>
      </c>
      <c r="F640" s="56" t="s">
        <v>145</v>
      </c>
      <c r="G640" s="64">
        <v>5</v>
      </c>
      <c r="H640" s="56" t="str">
        <f t="shared" si="500"/>
        <v>XXX126/5</v>
      </c>
      <c r="I640" s="56" t="s">
        <v>5</v>
      </c>
      <c r="J640" s="56" t="s">
        <v>5</v>
      </c>
      <c r="K640" s="103">
        <v>0.24513888888888888</v>
      </c>
      <c r="L640" s="104">
        <v>0.24652777777777779</v>
      </c>
      <c r="M640" s="66" t="s">
        <v>57</v>
      </c>
      <c r="N640" s="104">
        <v>0.25069444444444444</v>
      </c>
      <c r="O640" s="68" t="s">
        <v>55</v>
      </c>
      <c r="P640" s="56" t="str">
        <f t="shared" si="494"/>
        <v>OK</v>
      </c>
      <c r="Q640" s="105">
        <f t="shared" si="495"/>
        <v>4.1666666666666519E-3</v>
      </c>
      <c r="R640" s="105">
        <f t="shared" si="496"/>
        <v>1.3888888888889117E-3</v>
      </c>
      <c r="S640" s="105">
        <f t="shared" si="497"/>
        <v>5.5555555555555636E-3</v>
      </c>
      <c r="T640" s="105">
        <f t="shared" si="501"/>
        <v>0</v>
      </c>
      <c r="U640" s="56">
        <v>4.5999999999999996</v>
      </c>
      <c r="V640" s="56">
        <f>INDEX('Počty dní'!A:E,MATCH(E640,'Počty dní'!C:C,0),4)</f>
        <v>205</v>
      </c>
      <c r="W640" s="166">
        <f t="shared" si="498"/>
        <v>942.99999999999989</v>
      </c>
      <c r="X640" s="21"/>
    </row>
    <row r="641" spans="1:24" x14ac:dyDescent="0.25">
      <c r="A641" s="140">
        <v>142</v>
      </c>
      <c r="B641" s="56">
        <v>1042</v>
      </c>
      <c r="C641" s="56" t="s">
        <v>2</v>
      </c>
      <c r="D641" s="128"/>
      <c r="E641" s="101" t="str">
        <f t="shared" si="499"/>
        <v>X</v>
      </c>
      <c r="F641" s="56" t="s">
        <v>145</v>
      </c>
      <c r="G641" s="64">
        <v>8</v>
      </c>
      <c r="H641" s="56" t="str">
        <f t="shared" si="500"/>
        <v>XXX126/8</v>
      </c>
      <c r="I641" s="56" t="s">
        <v>5</v>
      </c>
      <c r="J641" s="56" t="s">
        <v>5</v>
      </c>
      <c r="K641" s="103">
        <v>0.25069444444444444</v>
      </c>
      <c r="L641" s="104">
        <v>0.25208333333333333</v>
      </c>
      <c r="M641" s="68" t="s">
        <v>55</v>
      </c>
      <c r="N641" s="104">
        <v>0.27083333333333331</v>
      </c>
      <c r="O641" s="68" t="s">
        <v>56</v>
      </c>
      <c r="P641" s="56" t="str">
        <f t="shared" si="494"/>
        <v>OK</v>
      </c>
      <c r="Q641" s="105">
        <f t="shared" si="495"/>
        <v>1.8749999999999989E-2</v>
      </c>
      <c r="R641" s="105">
        <f t="shared" si="496"/>
        <v>1.388888888888884E-3</v>
      </c>
      <c r="S641" s="105">
        <f t="shared" si="497"/>
        <v>2.0138888888888873E-2</v>
      </c>
      <c r="T641" s="105">
        <f t="shared" si="501"/>
        <v>0</v>
      </c>
      <c r="U641" s="56">
        <v>16.100000000000001</v>
      </c>
      <c r="V641" s="56">
        <f>INDEX('Počty dní'!A:E,MATCH(E641,'Počty dní'!C:C,0),4)</f>
        <v>205</v>
      </c>
      <c r="W641" s="166">
        <f t="shared" si="498"/>
        <v>3300.5000000000005</v>
      </c>
      <c r="X641" s="21"/>
    </row>
    <row r="642" spans="1:24" x14ac:dyDescent="0.25">
      <c r="A642" s="140">
        <v>142</v>
      </c>
      <c r="B642" s="56">
        <v>1042</v>
      </c>
      <c r="C642" s="56" t="s">
        <v>2</v>
      </c>
      <c r="D642" s="128"/>
      <c r="E642" s="101" t="str">
        <f t="shared" si="499"/>
        <v>X</v>
      </c>
      <c r="F642" s="56" t="s">
        <v>140</v>
      </c>
      <c r="G642" s="71">
        <v>4</v>
      </c>
      <c r="H642" s="56" t="str">
        <f t="shared" si="500"/>
        <v>XXX127/4</v>
      </c>
      <c r="I642" s="56" t="s">
        <v>5</v>
      </c>
      <c r="J642" s="56" t="s">
        <v>5</v>
      </c>
      <c r="K642" s="103">
        <v>0.28055555555555556</v>
      </c>
      <c r="L642" s="104">
        <v>0.28125</v>
      </c>
      <c r="M642" s="57" t="s">
        <v>56</v>
      </c>
      <c r="N642" s="104">
        <v>0.31111111111111112</v>
      </c>
      <c r="O642" s="57" t="s">
        <v>56</v>
      </c>
      <c r="P642" s="56" t="str">
        <f t="shared" si="494"/>
        <v>OK</v>
      </c>
      <c r="Q642" s="105">
        <f t="shared" si="495"/>
        <v>2.9861111111111116E-2</v>
      </c>
      <c r="R642" s="105">
        <f t="shared" si="496"/>
        <v>6.9444444444444198E-4</v>
      </c>
      <c r="S642" s="105">
        <f t="shared" si="497"/>
        <v>3.0555555555555558E-2</v>
      </c>
      <c r="T642" s="105">
        <f t="shared" si="501"/>
        <v>9.7222222222222432E-3</v>
      </c>
      <c r="U642" s="56">
        <v>24.6</v>
      </c>
      <c r="V642" s="56">
        <f>INDEX('Počty dní'!A:E,MATCH(E642,'Počty dní'!C:C,0),4)</f>
        <v>205</v>
      </c>
      <c r="W642" s="166">
        <f t="shared" si="498"/>
        <v>5043</v>
      </c>
      <c r="X642" s="21"/>
    </row>
    <row r="643" spans="1:24" x14ac:dyDescent="0.25">
      <c r="A643" s="140">
        <v>142</v>
      </c>
      <c r="B643" s="56">
        <v>1042</v>
      </c>
      <c r="C643" s="56" t="s">
        <v>2</v>
      </c>
      <c r="D643" s="128"/>
      <c r="E643" s="101" t="str">
        <f>CONCATENATE(C643,D643)</f>
        <v>X</v>
      </c>
      <c r="F643" s="56" t="s">
        <v>140</v>
      </c>
      <c r="G643" s="71">
        <v>3</v>
      </c>
      <c r="H643" s="56" t="str">
        <f t="shared" si="500"/>
        <v>XXX127/3</v>
      </c>
      <c r="I643" s="56" t="s">
        <v>5</v>
      </c>
      <c r="J643" s="56" t="s">
        <v>5</v>
      </c>
      <c r="K643" s="103">
        <v>0.52083333333333337</v>
      </c>
      <c r="L643" s="104">
        <v>0.52222222222222225</v>
      </c>
      <c r="M643" s="57" t="s">
        <v>56</v>
      </c>
      <c r="N643" s="104">
        <v>0.55208333333333337</v>
      </c>
      <c r="O643" s="57" t="s">
        <v>56</v>
      </c>
      <c r="P643" s="56" t="str">
        <f>IF(M644=O643,"OK","POZOR")</f>
        <v>OK</v>
      </c>
      <c r="Q643" s="105">
        <f t="shared" si="495"/>
        <v>2.9861111111111116E-2</v>
      </c>
      <c r="R643" s="105">
        <f t="shared" si="496"/>
        <v>1.388888888888884E-3</v>
      </c>
      <c r="S643" s="105">
        <f t="shared" si="497"/>
        <v>3.125E-2</v>
      </c>
      <c r="T643" s="105">
        <f t="shared" si="501"/>
        <v>0.20972222222222225</v>
      </c>
      <c r="U643" s="56">
        <v>24.6</v>
      </c>
      <c r="V643" s="56">
        <f>INDEX('Počty dní'!A:E,MATCH(E643,'Počty dní'!C:C,0),4)</f>
        <v>205</v>
      </c>
      <c r="W643" s="166">
        <f t="shared" ref="W643:W649" si="502">V643*U643</f>
        <v>5043</v>
      </c>
      <c r="X643" s="21"/>
    </row>
    <row r="644" spans="1:24" x14ac:dyDescent="0.25">
      <c r="A644" s="140">
        <v>142</v>
      </c>
      <c r="B644" s="56">
        <v>1042</v>
      </c>
      <c r="C644" s="56" t="s">
        <v>2</v>
      </c>
      <c r="D644" s="128">
        <v>25</v>
      </c>
      <c r="E644" s="101" t="str">
        <f>CONCATENATE(C644,D644)</f>
        <v>X25</v>
      </c>
      <c r="F644" s="54" t="s">
        <v>138</v>
      </c>
      <c r="G644" s="64">
        <v>55</v>
      </c>
      <c r="H644" s="56" t="str">
        <f t="shared" si="500"/>
        <v>XXX121/55</v>
      </c>
      <c r="I644" s="56" t="s">
        <v>5</v>
      </c>
      <c r="J644" s="56" t="s">
        <v>5</v>
      </c>
      <c r="K644" s="103">
        <v>0.56041666666666667</v>
      </c>
      <c r="L644" s="104">
        <v>0.5625</v>
      </c>
      <c r="M644" s="57" t="s">
        <v>56</v>
      </c>
      <c r="N644" s="104">
        <v>0.58194444444444449</v>
      </c>
      <c r="O644" s="57" t="s">
        <v>60</v>
      </c>
      <c r="P644" s="56" t="str">
        <f t="shared" si="494"/>
        <v>OK</v>
      </c>
      <c r="Q644" s="105">
        <f t="shared" si="495"/>
        <v>1.9444444444444486E-2</v>
      </c>
      <c r="R644" s="105">
        <f t="shared" si="496"/>
        <v>2.0833333333333259E-3</v>
      </c>
      <c r="S644" s="105">
        <f t="shared" si="497"/>
        <v>2.1527777777777812E-2</v>
      </c>
      <c r="T644" s="105">
        <f t="shared" si="501"/>
        <v>8.3333333333333037E-3</v>
      </c>
      <c r="U644" s="56">
        <v>17.8</v>
      </c>
      <c r="V644" s="56">
        <f>INDEX('Počty dní'!A:E,MATCH(E644,'Počty dní'!C:C,0),4)</f>
        <v>205</v>
      </c>
      <c r="W644" s="166">
        <f t="shared" si="502"/>
        <v>3649</v>
      </c>
      <c r="X644" s="21"/>
    </row>
    <row r="645" spans="1:24" x14ac:dyDescent="0.25">
      <c r="A645" s="140">
        <v>142</v>
      </c>
      <c r="B645" s="56">
        <v>1042</v>
      </c>
      <c r="C645" s="56" t="s">
        <v>2</v>
      </c>
      <c r="D645" s="137"/>
      <c r="E645" s="101" t="str">
        <f>CONCATENATE(C645,D645)</f>
        <v>X</v>
      </c>
      <c r="F645" s="56" t="s">
        <v>146</v>
      </c>
      <c r="G645" s="64">
        <v>16</v>
      </c>
      <c r="H645" s="56" t="str">
        <f t="shared" si="500"/>
        <v>XXX122/16</v>
      </c>
      <c r="I645" s="56" t="s">
        <v>5</v>
      </c>
      <c r="J645" s="56" t="s">
        <v>5</v>
      </c>
      <c r="K645" s="103">
        <v>0.58333333333333337</v>
      </c>
      <c r="L645" s="74">
        <v>0.58680555555555558</v>
      </c>
      <c r="M645" s="68" t="s">
        <v>60</v>
      </c>
      <c r="N645" s="104">
        <v>0.62291666666666667</v>
      </c>
      <c r="O645" s="68" t="s">
        <v>91</v>
      </c>
      <c r="P645" s="56" t="str">
        <f t="shared" si="494"/>
        <v>OK</v>
      </c>
      <c r="Q645" s="105">
        <f t="shared" si="495"/>
        <v>3.6111111111111094E-2</v>
      </c>
      <c r="R645" s="105">
        <f t="shared" si="496"/>
        <v>3.4722222222222099E-3</v>
      </c>
      <c r="S645" s="105">
        <f t="shared" si="497"/>
        <v>3.9583333333333304E-2</v>
      </c>
      <c r="T645" s="105">
        <f t="shared" si="501"/>
        <v>1.388888888888884E-3</v>
      </c>
      <c r="U645" s="56">
        <v>30.2</v>
      </c>
      <c r="V645" s="56">
        <f>INDEX('Počty dní'!A:E,MATCH(E645,'Počty dní'!C:C,0),4)</f>
        <v>205</v>
      </c>
      <c r="W645" s="166">
        <f t="shared" si="502"/>
        <v>6191</v>
      </c>
      <c r="X645" s="21"/>
    </row>
    <row r="646" spans="1:24" x14ac:dyDescent="0.25">
      <c r="A646" s="140">
        <v>142</v>
      </c>
      <c r="B646" s="56">
        <v>1042</v>
      </c>
      <c r="C646" s="56" t="s">
        <v>2</v>
      </c>
      <c r="D646" s="128"/>
      <c r="E646" s="101" t="str">
        <f>CONCATENATE(C646,D646)</f>
        <v>X</v>
      </c>
      <c r="F646" s="56" t="s">
        <v>146</v>
      </c>
      <c r="G646" s="64">
        <v>23</v>
      </c>
      <c r="H646" s="56" t="str">
        <f t="shared" si="500"/>
        <v>XXX122/23</v>
      </c>
      <c r="I646" s="56" t="s">
        <v>5</v>
      </c>
      <c r="J646" s="56" t="s">
        <v>5</v>
      </c>
      <c r="K646" s="103">
        <v>0.64583333333333337</v>
      </c>
      <c r="L646" s="74">
        <v>0.64930555555555558</v>
      </c>
      <c r="M646" s="68" t="s">
        <v>91</v>
      </c>
      <c r="N646" s="104">
        <v>0.66388888888888886</v>
      </c>
      <c r="O646" s="68" t="s">
        <v>69</v>
      </c>
      <c r="P646" s="56" t="str">
        <f t="shared" si="494"/>
        <v>OK</v>
      </c>
      <c r="Q646" s="105">
        <f t="shared" si="495"/>
        <v>1.4583333333333282E-2</v>
      </c>
      <c r="R646" s="105">
        <f t="shared" si="496"/>
        <v>3.4722222222222099E-3</v>
      </c>
      <c r="S646" s="105">
        <f t="shared" si="497"/>
        <v>1.8055555555555491E-2</v>
      </c>
      <c r="T646" s="105">
        <f t="shared" si="501"/>
        <v>2.2916666666666696E-2</v>
      </c>
      <c r="U646" s="56">
        <v>14.1</v>
      </c>
      <c r="V646" s="56">
        <f>INDEX('Počty dní'!A:E,MATCH(E646,'Počty dní'!C:C,0),4)</f>
        <v>205</v>
      </c>
      <c r="W646" s="166">
        <f t="shared" si="502"/>
        <v>2890.5</v>
      </c>
      <c r="X646" s="21"/>
    </row>
    <row r="647" spans="1:24" x14ac:dyDescent="0.25">
      <c r="A647" s="140">
        <v>142</v>
      </c>
      <c r="B647" s="56">
        <v>1042</v>
      </c>
      <c r="C647" s="56" t="s">
        <v>2</v>
      </c>
      <c r="D647" s="128"/>
      <c r="E647" s="101" t="str">
        <f t="shared" ref="E647" si="503">CONCATENATE(C647,D647)</f>
        <v>X</v>
      </c>
      <c r="F647" s="56" t="s">
        <v>82</v>
      </c>
      <c r="G647" s="56"/>
      <c r="H647" s="56" t="str">
        <f t="shared" ref="H647" si="504">CONCATENATE(F647,"/",G647)</f>
        <v>přejezd/</v>
      </c>
      <c r="I647" s="56"/>
      <c r="J647" s="56" t="s">
        <v>5</v>
      </c>
      <c r="K647" s="103">
        <v>0.66388888888888886</v>
      </c>
      <c r="L647" s="74">
        <v>0.66388888888888886</v>
      </c>
      <c r="M647" s="68" t="s">
        <v>69</v>
      </c>
      <c r="N647" s="104">
        <v>0.67013888888888884</v>
      </c>
      <c r="O647" s="68" t="s">
        <v>56</v>
      </c>
      <c r="P647" s="56" t="str">
        <f t="shared" si="494"/>
        <v>OK</v>
      </c>
      <c r="Q647" s="105">
        <f t="shared" si="495"/>
        <v>6.2499999999999778E-3</v>
      </c>
      <c r="R647" s="105">
        <f t="shared" si="496"/>
        <v>0</v>
      </c>
      <c r="S647" s="105">
        <f t="shared" si="497"/>
        <v>6.2499999999999778E-3</v>
      </c>
      <c r="T647" s="105">
        <f t="shared" si="501"/>
        <v>0</v>
      </c>
      <c r="U647" s="56">
        <v>0</v>
      </c>
      <c r="V647" s="56">
        <f>INDEX('Počty dní'!A:E,MATCH(E647,'Počty dní'!C:C,0),4)</f>
        <v>205</v>
      </c>
      <c r="W647" s="166">
        <f t="shared" si="502"/>
        <v>0</v>
      </c>
      <c r="X647" s="21"/>
    </row>
    <row r="648" spans="1:24" x14ac:dyDescent="0.25">
      <c r="A648" s="140">
        <v>142</v>
      </c>
      <c r="B648" s="56">
        <v>1042</v>
      </c>
      <c r="C648" s="56" t="s">
        <v>2</v>
      </c>
      <c r="D648" s="128"/>
      <c r="E648" s="101" t="str">
        <f>CONCATENATE(C648,D648)</f>
        <v>X</v>
      </c>
      <c r="F648" s="56" t="s">
        <v>139</v>
      </c>
      <c r="G648" s="64">
        <v>17</v>
      </c>
      <c r="H648" s="56" t="str">
        <f>CONCATENATE(F648,"/",G648)</f>
        <v>XXX124/17</v>
      </c>
      <c r="I648" s="56" t="s">
        <v>5</v>
      </c>
      <c r="J648" s="56" t="s">
        <v>5</v>
      </c>
      <c r="K648" s="103">
        <v>0.67013888888888884</v>
      </c>
      <c r="L648" s="104">
        <v>0.67222222222222217</v>
      </c>
      <c r="M648" s="57" t="s">
        <v>56</v>
      </c>
      <c r="N648" s="104">
        <v>0.7006944444444444</v>
      </c>
      <c r="O648" s="57" t="s">
        <v>71</v>
      </c>
      <c r="P648" s="56" t="str">
        <f t="shared" si="494"/>
        <v>OK</v>
      </c>
      <c r="Q648" s="105">
        <f t="shared" si="495"/>
        <v>2.8472222222222232E-2</v>
      </c>
      <c r="R648" s="105">
        <f t="shared" si="496"/>
        <v>2.0833333333333259E-3</v>
      </c>
      <c r="S648" s="105">
        <f t="shared" si="497"/>
        <v>3.0555555555555558E-2</v>
      </c>
      <c r="T648" s="105">
        <f t="shared" si="501"/>
        <v>0</v>
      </c>
      <c r="U648" s="56">
        <v>23.8</v>
      </c>
      <c r="V648" s="56">
        <f>INDEX('Počty dní'!A:E,MATCH(E648,'Počty dní'!C:C,0),4)</f>
        <v>205</v>
      </c>
      <c r="W648" s="166">
        <f t="shared" si="502"/>
        <v>4879</v>
      </c>
      <c r="X648" s="21"/>
    </row>
    <row r="649" spans="1:24" x14ac:dyDescent="0.25">
      <c r="A649" s="140">
        <v>142</v>
      </c>
      <c r="B649" s="56">
        <v>1042</v>
      </c>
      <c r="C649" s="56" t="s">
        <v>2</v>
      </c>
      <c r="D649" s="128"/>
      <c r="E649" s="101" t="str">
        <f>CONCATENATE(C649,D649)</f>
        <v>X</v>
      </c>
      <c r="F649" s="56" t="s">
        <v>139</v>
      </c>
      <c r="G649" s="64">
        <v>18</v>
      </c>
      <c r="H649" s="56" t="str">
        <f>CONCATENATE(F649,"/",G649)</f>
        <v>XXX124/18</v>
      </c>
      <c r="I649" s="56" t="s">
        <v>5</v>
      </c>
      <c r="J649" s="56" t="s">
        <v>5</v>
      </c>
      <c r="K649" s="103">
        <v>0.71319444444444446</v>
      </c>
      <c r="L649" s="104">
        <v>0.71527777777777779</v>
      </c>
      <c r="M649" s="57" t="s">
        <v>71</v>
      </c>
      <c r="N649" s="104">
        <v>0.74375000000000002</v>
      </c>
      <c r="O649" s="57" t="s">
        <v>56</v>
      </c>
      <c r="P649" s="56" t="str">
        <f t="shared" si="494"/>
        <v>OK</v>
      </c>
      <c r="Q649" s="105">
        <f t="shared" si="495"/>
        <v>2.8472222222222232E-2</v>
      </c>
      <c r="R649" s="105">
        <f t="shared" si="496"/>
        <v>2.0833333333333259E-3</v>
      </c>
      <c r="S649" s="105">
        <f t="shared" si="497"/>
        <v>3.0555555555555558E-2</v>
      </c>
      <c r="T649" s="105">
        <f t="shared" si="501"/>
        <v>1.2500000000000067E-2</v>
      </c>
      <c r="U649" s="56">
        <v>23.8</v>
      </c>
      <c r="V649" s="56">
        <f>INDEX('Počty dní'!A:E,MATCH(E649,'Počty dní'!C:C,0),4)</f>
        <v>205</v>
      </c>
      <c r="W649" s="166">
        <f t="shared" si="502"/>
        <v>4879</v>
      </c>
      <c r="X649" s="21"/>
    </row>
    <row r="650" spans="1:24" ht="15.75" thickBot="1" x14ac:dyDescent="0.3">
      <c r="A650" s="141">
        <v>142</v>
      </c>
      <c r="B650" s="58">
        <v>1042</v>
      </c>
      <c r="C650" s="58" t="s">
        <v>2</v>
      </c>
      <c r="D650" s="167"/>
      <c r="E650" s="168" t="str">
        <f>CONCATENATE(C650,D650)</f>
        <v>X</v>
      </c>
      <c r="F650" s="58" t="s">
        <v>139</v>
      </c>
      <c r="G650" s="187">
        <v>19</v>
      </c>
      <c r="H650" s="58" t="str">
        <f>CONCATENATE(F650,"/",G650)</f>
        <v>XXX124/19</v>
      </c>
      <c r="I650" s="58" t="s">
        <v>5</v>
      </c>
      <c r="J650" s="58" t="s">
        <v>5</v>
      </c>
      <c r="K650" s="107">
        <v>0.75347222222222221</v>
      </c>
      <c r="L650" s="108">
        <v>0.75555555555555554</v>
      </c>
      <c r="M650" s="59" t="s">
        <v>56</v>
      </c>
      <c r="N650" s="108">
        <v>0.77638888888888891</v>
      </c>
      <c r="O650" s="59" t="s">
        <v>72</v>
      </c>
      <c r="P650" s="232"/>
      <c r="Q650" s="170">
        <f t="shared" si="495"/>
        <v>2.083333333333337E-2</v>
      </c>
      <c r="R650" s="170">
        <f t="shared" si="496"/>
        <v>2.0833333333333259E-3</v>
      </c>
      <c r="S650" s="170">
        <f t="shared" si="497"/>
        <v>2.2916666666666696E-2</v>
      </c>
      <c r="T650" s="170">
        <f t="shared" si="501"/>
        <v>9.7222222222221877E-3</v>
      </c>
      <c r="U650" s="58">
        <v>18</v>
      </c>
      <c r="V650" s="58">
        <f>INDEX('Počty dní'!A:E,MATCH(E650,'Počty dní'!C:C,0),4)</f>
        <v>205</v>
      </c>
      <c r="W650" s="171">
        <f t="shared" si="498"/>
        <v>3690</v>
      </c>
      <c r="X650" s="21"/>
    </row>
    <row r="651" spans="1:24" ht="15.75" thickBot="1" x14ac:dyDescent="0.3">
      <c r="A651" s="172" t="str">
        <f ca="1">CONCATENATE(INDIRECT("R[-3]C[0]",FALSE),"celkem")</f>
        <v>142celkem</v>
      </c>
      <c r="B651" s="173"/>
      <c r="C651" s="173" t="str">
        <f ca="1">INDIRECT("R[-1]C[12]",FALSE)</f>
        <v>Prosetín</v>
      </c>
      <c r="D651" s="174"/>
      <c r="E651" s="173"/>
      <c r="F651" s="175"/>
      <c r="G651" s="173"/>
      <c r="H651" s="176"/>
      <c r="I651" s="177"/>
      <c r="J651" s="178" t="str">
        <f ca="1">INDIRECT("R[-3]C[0]",FALSE)</f>
        <v>S</v>
      </c>
      <c r="K651" s="179"/>
      <c r="L651" s="180"/>
      <c r="M651" s="181"/>
      <c r="N651" s="180"/>
      <c r="O651" s="182"/>
      <c r="P651" s="173"/>
      <c r="Q651" s="183">
        <f>SUM(Q637:Q650)</f>
        <v>0.28888888888888886</v>
      </c>
      <c r="R651" s="183">
        <f>SUM(R637:R650)</f>
        <v>2.4305555555555497E-2</v>
      </c>
      <c r="S651" s="183">
        <f>SUM(S637:S650)</f>
        <v>0.31319444444444439</v>
      </c>
      <c r="T651" s="183">
        <f>SUM(T637:T650)</f>
        <v>0.28750000000000009</v>
      </c>
      <c r="U651" s="184">
        <f>SUM(U637:U650)</f>
        <v>241.4</v>
      </c>
      <c r="V651" s="185"/>
      <c r="W651" s="186">
        <f>SUM(W637:W650)</f>
        <v>49487</v>
      </c>
      <c r="X651" s="21"/>
    </row>
    <row r="652" spans="1:24" x14ac:dyDescent="0.25">
      <c r="D652" s="129"/>
      <c r="E652" s="116"/>
      <c r="G652" s="67"/>
      <c r="K652" s="117"/>
      <c r="L652" s="118"/>
      <c r="M652" s="63"/>
      <c r="N652" s="118"/>
      <c r="O652" s="63"/>
      <c r="X652" s="21"/>
    </row>
    <row r="653" spans="1:24" ht="15.75" thickBot="1" x14ac:dyDescent="0.3">
      <c r="D653" s="129"/>
      <c r="E653" s="116"/>
      <c r="G653" s="67"/>
      <c r="K653" s="117"/>
      <c r="L653" s="118"/>
      <c r="M653" s="70"/>
      <c r="N653" s="69"/>
      <c r="O653" s="70"/>
      <c r="X653" s="21"/>
    </row>
    <row r="654" spans="1:24" x14ac:dyDescent="0.25">
      <c r="A654" s="138">
        <v>143</v>
      </c>
      <c r="B654" s="53">
        <v>1043</v>
      </c>
      <c r="C654" s="53" t="s">
        <v>2</v>
      </c>
      <c r="D654" s="159">
        <v>25</v>
      </c>
      <c r="E654" s="160" t="str">
        <f t="shared" ref="E654" si="505">CONCATENATE(C654,D654)</f>
        <v>X25</v>
      </c>
      <c r="F654" s="53" t="s">
        <v>146</v>
      </c>
      <c r="G654" s="188">
        <v>3</v>
      </c>
      <c r="H654" s="53" t="str">
        <f t="shared" ref="H654" si="506">CONCATENATE(F654,"/",G654)</f>
        <v>XXX122/3</v>
      </c>
      <c r="I654" s="53" t="s">
        <v>5</v>
      </c>
      <c r="J654" s="53" t="s">
        <v>5</v>
      </c>
      <c r="K654" s="162">
        <v>0.22361111111111109</v>
      </c>
      <c r="L654" s="163">
        <v>0.22430555555555556</v>
      </c>
      <c r="M654" s="193" t="s">
        <v>69</v>
      </c>
      <c r="N654" s="211">
        <v>0.24652777777777768</v>
      </c>
      <c r="O654" s="193" t="s">
        <v>60</v>
      </c>
      <c r="P654" s="53" t="str">
        <f t="shared" ref="P654:P666" si="507">IF(M655=O654,"OK","POZOR")</f>
        <v>OK</v>
      </c>
      <c r="Q654" s="165">
        <f t="shared" ref="Q654:Q667" si="508">IF(ISNUMBER(G654),N654-L654,IF(F654="přejezd",N654-L654,0))</f>
        <v>2.2222222222222116E-2</v>
      </c>
      <c r="R654" s="165">
        <f t="shared" ref="R654:R667" si="509">IF(ISNUMBER(G654),L654-K654,0)</f>
        <v>6.9444444444446973E-4</v>
      </c>
      <c r="S654" s="165">
        <f t="shared" ref="S654:S667" si="510">Q654+R654</f>
        <v>2.2916666666666585E-2</v>
      </c>
      <c r="T654" s="165"/>
      <c r="U654" s="53">
        <v>16.100000000000001</v>
      </c>
      <c r="V654" s="53">
        <f>INDEX('Počty dní'!A:E,MATCH(E654,'Počty dní'!C:C,0),4)</f>
        <v>205</v>
      </c>
      <c r="W654" s="98">
        <f t="shared" ref="W654:W659" si="511">V654*U654</f>
        <v>3300.5000000000005</v>
      </c>
      <c r="X654" s="21"/>
    </row>
    <row r="655" spans="1:24" x14ac:dyDescent="0.25">
      <c r="A655" s="140">
        <v>143</v>
      </c>
      <c r="B655" s="56">
        <v>1043</v>
      </c>
      <c r="C655" s="56" t="s">
        <v>2</v>
      </c>
      <c r="D655" s="128">
        <v>25</v>
      </c>
      <c r="E655" s="101" t="str">
        <f t="shared" ref="E655:E659" si="512">CONCATENATE(C655,D655)</f>
        <v>X25</v>
      </c>
      <c r="F655" s="56" t="s">
        <v>130</v>
      </c>
      <c r="G655" s="64">
        <v>2</v>
      </c>
      <c r="H655" s="56" t="str">
        <f t="shared" ref="H655:H659" si="513">CONCATENATE(F655,"/",G655)</f>
        <v>XXX125/2</v>
      </c>
      <c r="I655" s="56" t="s">
        <v>5</v>
      </c>
      <c r="J655" s="56" t="s">
        <v>5</v>
      </c>
      <c r="K655" s="103">
        <v>0.25277777777777777</v>
      </c>
      <c r="L655" s="104">
        <v>0.25347222222222221</v>
      </c>
      <c r="M655" s="68" t="s">
        <v>60</v>
      </c>
      <c r="N655" s="104">
        <v>0.26458333333333334</v>
      </c>
      <c r="O655" s="68" t="s">
        <v>73</v>
      </c>
      <c r="P655" s="56" t="str">
        <f t="shared" si="507"/>
        <v>OK</v>
      </c>
      <c r="Q655" s="105">
        <f t="shared" si="508"/>
        <v>1.1111111111111127E-2</v>
      </c>
      <c r="R655" s="105">
        <f t="shared" si="509"/>
        <v>6.9444444444444198E-4</v>
      </c>
      <c r="S655" s="105">
        <f t="shared" si="510"/>
        <v>1.1805555555555569E-2</v>
      </c>
      <c r="T655" s="105">
        <f t="shared" ref="T655:T667" si="514">K655-N654</f>
        <v>6.2500000000000888E-3</v>
      </c>
      <c r="U655" s="56">
        <v>7.8</v>
      </c>
      <c r="V655" s="56">
        <f>INDEX('Počty dní'!A:E,MATCH(E655,'Počty dní'!C:C,0),4)</f>
        <v>205</v>
      </c>
      <c r="W655" s="166">
        <f t="shared" si="511"/>
        <v>1599</v>
      </c>
      <c r="X655" s="21"/>
    </row>
    <row r="656" spans="1:24" x14ac:dyDescent="0.25">
      <c r="A656" s="140">
        <v>143</v>
      </c>
      <c r="B656" s="56">
        <v>1043</v>
      </c>
      <c r="C656" s="56" t="s">
        <v>2</v>
      </c>
      <c r="D656" s="128">
        <v>25</v>
      </c>
      <c r="E656" s="101" t="str">
        <f t="shared" si="512"/>
        <v>X25</v>
      </c>
      <c r="F656" s="56" t="s">
        <v>130</v>
      </c>
      <c r="G656" s="64">
        <v>3</v>
      </c>
      <c r="H656" s="56" t="str">
        <f t="shared" si="513"/>
        <v>XXX125/3</v>
      </c>
      <c r="I656" s="56" t="s">
        <v>5</v>
      </c>
      <c r="J656" s="56" t="s">
        <v>5</v>
      </c>
      <c r="K656" s="103">
        <v>0.2722222222222222</v>
      </c>
      <c r="L656" s="104">
        <v>0.27361111111111108</v>
      </c>
      <c r="M656" s="68" t="s">
        <v>73</v>
      </c>
      <c r="N656" s="104">
        <v>0.28472222222222221</v>
      </c>
      <c r="O656" s="68" t="s">
        <v>60</v>
      </c>
      <c r="P656" s="56" t="str">
        <f t="shared" si="507"/>
        <v>OK</v>
      </c>
      <c r="Q656" s="105">
        <f t="shared" si="508"/>
        <v>1.1111111111111127E-2</v>
      </c>
      <c r="R656" s="105">
        <f t="shared" si="509"/>
        <v>1.388888888888884E-3</v>
      </c>
      <c r="S656" s="105">
        <f t="shared" si="510"/>
        <v>1.2500000000000011E-2</v>
      </c>
      <c r="T656" s="105">
        <f t="shared" si="514"/>
        <v>7.6388888888888618E-3</v>
      </c>
      <c r="U656" s="56">
        <v>7.8</v>
      </c>
      <c r="V656" s="56">
        <f>INDEX('Počty dní'!A:E,MATCH(E656,'Počty dní'!C:C,0),4)</f>
        <v>205</v>
      </c>
      <c r="W656" s="166">
        <f t="shared" si="511"/>
        <v>1599</v>
      </c>
      <c r="X656" s="21"/>
    </row>
    <row r="657" spans="1:24" x14ac:dyDescent="0.25">
      <c r="A657" s="140">
        <v>143</v>
      </c>
      <c r="B657" s="56">
        <v>1043</v>
      </c>
      <c r="C657" s="56" t="s">
        <v>2</v>
      </c>
      <c r="D657" s="128">
        <v>25</v>
      </c>
      <c r="E657" s="101" t="str">
        <f t="shared" si="512"/>
        <v>X25</v>
      </c>
      <c r="F657" s="54" t="s">
        <v>138</v>
      </c>
      <c r="G657" s="64">
        <v>54</v>
      </c>
      <c r="H657" s="56" t="str">
        <f t="shared" si="513"/>
        <v>XXX121/54</v>
      </c>
      <c r="I657" s="56" t="s">
        <v>5</v>
      </c>
      <c r="J657" s="56" t="s">
        <v>5</v>
      </c>
      <c r="K657" s="103">
        <v>0.28472222222222221</v>
      </c>
      <c r="L657" s="104">
        <v>0.28472222222222221</v>
      </c>
      <c r="M657" s="68" t="s">
        <v>60</v>
      </c>
      <c r="N657" s="104">
        <v>0.29583333333333334</v>
      </c>
      <c r="O657" s="68" t="s">
        <v>67</v>
      </c>
      <c r="P657" s="56" t="str">
        <f t="shared" si="507"/>
        <v>OK</v>
      </c>
      <c r="Q657" s="105">
        <f t="shared" si="508"/>
        <v>1.1111111111111127E-2</v>
      </c>
      <c r="R657" s="105">
        <f t="shared" si="509"/>
        <v>0</v>
      </c>
      <c r="S657" s="105">
        <f t="shared" si="510"/>
        <v>1.1111111111111127E-2</v>
      </c>
      <c r="T657" s="105">
        <f t="shared" si="514"/>
        <v>0</v>
      </c>
      <c r="U657" s="56">
        <v>9.8000000000000007</v>
      </c>
      <c r="V657" s="56">
        <f>INDEX('Počty dní'!A:E,MATCH(E657,'Počty dní'!C:C,0),4)</f>
        <v>205</v>
      </c>
      <c r="W657" s="166">
        <f t="shared" si="511"/>
        <v>2009.0000000000002</v>
      </c>
      <c r="X657" s="21"/>
    </row>
    <row r="658" spans="1:24" x14ac:dyDescent="0.25">
      <c r="A658" s="140">
        <v>143</v>
      </c>
      <c r="B658" s="56">
        <v>1043</v>
      </c>
      <c r="C658" s="56" t="s">
        <v>2</v>
      </c>
      <c r="D658" s="128">
        <v>25</v>
      </c>
      <c r="E658" s="101" t="str">
        <f t="shared" si="512"/>
        <v>X25</v>
      </c>
      <c r="F658" s="56" t="s">
        <v>145</v>
      </c>
      <c r="G658" s="64">
        <v>9</v>
      </c>
      <c r="H658" s="56" t="str">
        <f t="shared" si="513"/>
        <v>XXX126/9</v>
      </c>
      <c r="I658" s="56" t="s">
        <v>5</v>
      </c>
      <c r="J658" s="56" t="s">
        <v>5</v>
      </c>
      <c r="K658" s="103">
        <v>0.29583333333333334</v>
      </c>
      <c r="L658" s="74">
        <v>0.29791666666666666</v>
      </c>
      <c r="M658" s="68" t="s">
        <v>67</v>
      </c>
      <c r="N658" s="104">
        <v>0.30624999999999997</v>
      </c>
      <c r="O658" s="68" t="s">
        <v>55</v>
      </c>
      <c r="P658" s="56" t="str">
        <f t="shared" si="507"/>
        <v>OK</v>
      </c>
      <c r="Q658" s="105">
        <f t="shared" si="508"/>
        <v>8.3333333333333037E-3</v>
      </c>
      <c r="R658" s="105">
        <f t="shared" si="509"/>
        <v>2.0833333333333259E-3</v>
      </c>
      <c r="S658" s="105">
        <f t="shared" si="510"/>
        <v>1.041666666666663E-2</v>
      </c>
      <c r="T658" s="105">
        <f t="shared" si="514"/>
        <v>0</v>
      </c>
      <c r="U658" s="56">
        <v>8.1</v>
      </c>
      <c r="V658" s="56">
        <f>INDEX('Počty dní'!A:E,MATCH(E658,'Počty dní'!C:C,0),4)</f>
        <v>205</v>
      </c>
      <c r="W658" s="166">
        <f t="shared" si="511"/>
        <v>1660.5</v>
      </c>
      <c r="X658" s="21"/>
    </row>
    <row r="659" spans="1:24" x14ac:dyDescent="0.25">
      <c r="A659" s="140">
        <v>143</v>
      </c>
      <c r="B659" s="56">
        <v>1043</v>
      </c>
      <c r="C659" s="56" t="s">
        <v>2</v>
      </c>
      <c r="D659" s="128">
        <v>25</v>
      </c>
      <c r="E659" s="101" t="str">
        <f t="shared" si="512"/>
        <v>X25</v>
      </c>
      <c r="F659" s="56" t="s">
        <v>145</v>
      </c>
      <c r="G659" s="64">
        <v>14</v>
      </c>
      <c r="H659" s="56" t="str">
        <f t="shared" si="513"/>
        <v>XXX126/14</v>
      </c>
      <c r="I659" s="56" t="s">
        <v>5</v>
      </c>
      <c r="J659" s="56" t="s">
        <v>5</v>
      </c>
      <c r="K659" s="103">
        <v>0.30624999999999997</v>
      </c>
      <c r="L659" s="104">
        <v>0.30763888888888891</v>
      </c>
      <c r="M659" s="68" t="s">
        <v>55</v>
      </c>
      <c r="N659" s="104">
        <v>0.32500000000000001</v>
      </c>
      <c r="O659" s="68" t="s">
        <v>56</v>
      </c>
      <c r="P659" s="56" t="str">
        <f t="shared" si="507"/>
        <v>OK</v>
      </c>
      <c r="Q659" s="105">
        <f t="shared" si="508"/>
        <v>1.7361111111111105E-2</v>
      </c>
      <c r="R659" s="105">
        <f t="shared" si="509"/>
        <v>1.3888888888889395E-3</v>
      </c>
      <c r="S659" s="105">
        <f t="shared" si="510"/>
        <v>1.8750000000000044E-2</v>
      </c>
      <c r="T659" s="105">
        <f t="shared" si="514"/>
        <v>0</v>
      </c>
      <c r="U659" s="56">
        <v>16.100000000000001</v>
      </c>
      <c r="V659" s="56">
        <f>INDEX('Počty dní'!A:E,MATCH(E659,'Počty dní'!C:C,0),4)</f>
        <v>205</v>
      </c>
      <c r="W659" s="166">
        <f t="shared" si="511"/>
        <v>3300.5000000000005</v>
      </c>
      <c r="X659" s="21"/>
    </row>
    <row r="660" spans="1:24" x14ac:dyDescent="0.25">
      <c r="A660" s="140">
        <v>143</v>
      </c>
      <c r="B660" s="56">
        <v>1043</v>
      </c>
      <c r="C660" s="56" t="s">
        <v>2</v>
      </c>
      <c r="D660" s="128"/>
      <c r="E660" s="101" t="str">
        <f t="shared" ref="E660:E667" si="515">CONCATENATE(C660,D660)</f>
        <v>X</v>
      </c>
      <c r="F660" s="56" t="s">
        <v>145</v>
      </c>
      <c r="G660" s="64">
        <v>11</v>
      </c>
      <c r="H660" s="56" t="str">
        <f t="shared" ref="H660:H667" si="516">CONCATENATE(F660,"/",G660)</f>
        <v>XXX126/11</v>
      </c>
      <c r="I660" s="56" t="s">
        <v>5</v>
      </c>
      <c r="J660" s="56" t="s">
        <v>5</v>
      </c>
      <c r="K660" s="103">
        <v>0.33333333333333331</v>
      </c>
      <c r="L660" s="74">
        <v>0.33680555555555558</v>
      </c>
      <c r="M660" s="68" t="s">
        <v>56</v>
      </c>
      <c r="N660" s="104">
        <v>0.36805555555555558</v>
      </c>
      <c r="O660" s="57" t="s">
        <v>106</v>
      </c>
      <c r="P660" s="56" t="str">
        <f t="shared" si="507"/>
        <v>OK</v>
      </c>
      <c r="Q660" s="105">
        <f t="shared" si="508"/>
        <v>3.125E-2</v>
      </c>
      <c r="R660" s="105">
        <f t="shared" si="509"/>
        <v>3.4722222222222654E-3</v>
      </c>
      <c r="S660" s="105">
        <f t="shared" si="510"/>
        <v>3.4722222222222265E-2</v>
      </c>
      <c r="T660" s="105">
        <f t="shared" si="514"/>
        <v>8.3333333333333037E-3</v>
      </c>
      <c r="U660" s="56">
        <v>23.1</v>
      </c>
      <c r="V660" s="56">
        <f>INDEX('Počty dní'!A:E,MATCH(E660,'Počty dní'!C:C,0),4)</f>
        <v>205</v>
      </c>
      <c r="W660" s="166">
        <f t="shared" ref="W660:W667" si="517">V660*U660</f>
        <v>4735.5</v>
      </c>
      <c r="X660" s="21"/>
    </row>
    <row r="661" spans="1:24" x14ac:dyDescent="0.25">
      <c r="A661" s="140">
        <v>143</v>
      </c>
      <c r="B661" s="56">
        <v>1043</v>
      </c>
      <c r="C661" s="56" t="s">
        <v>2</v>
      </c>
      <c r="D661" s="128"/>
      <c r="E661" s="101" t="str">
        <f t="shared" si="515"/>
        <v>X</v>
      </c>
      <c r="F661" s="56" t="s">
        <v>145</v>
      </c>
      <c r="G661" s="64">
        <v>16</v>
      </c>
      <c r="H661" s="56" t="str">
        <f t="shared" si="516"/>
        <v>XXX126/16</v>
      </c>
      <c r="I661" s="56" t="s">
        <v>5</v>
      </c>
      <c r="J661" s="56" t="s">
        <v>5</v>
      </c>
      <c r="K661" s="103">
        <v>0.37847222222222227</v>
      </c>
      <c r="L661" s="104">
        <v>0.37986111111111115</v>
      </c>
      <c r="M661" s="57" t="s">
        <v>106</v>
      </c>
      <c r="N661" s="104">
        <v>0.41319444444444442</v>
      </c>
      <c r="O661" s="68" t="s">
        <v>56</v>
      </c>
      <c r="P661" s="56" t="str">
        <f t="shared" si="507"/>
        <v>OK</v>
      </c>
      <c r="Q661" s="105">
        <f t="shared" si="508"/>
        <v>3.333333333333327E-2</v>
      </c>
      <c r="R661" s="105">
        <f t="shared" si="509"/>
        <v>1.388888888888884E-3</v>
      </c>
      <c r="S661" s="105">
        <f t="shared" si="510"/>
        <v>3.4722222222222154E-2</v>
      </c>
      <c r="T661" s="105">
        <f t="shared" si="514"/>
        <v>1.0416666666666685E-2</v>
      </c>
      <c r="U661" s="56">
        <v>23.1</v>
      </c>
      <c r="V661" s="56">
        <f>INDEX('Počty dní'!A:E,MATCH(E661,'Počty dní'!C:C,0),4)</f>
        <v>205</v>
      </c>
      <c r="W661" s="166">
        <f t="shared" si="517"/>
        <v>4735.5</v>
      </c>
      <c r="X661" s="21"/>
    </row>
    <row r="662" spans="1:24" x14ac:dyDescent="0.25">
      <c r="A662" s="140">
        <v>143</v>
      </c>
      <c r="B662" s="56">
        <v>1043</v>
      </c>
      <c r="C662" s="56" t="s">
        <v>2</v>
      </c>
      <c r="D662" s="128"/>
      <c r="E662" s="101" t="str">
        <f t="shared" si="515"/>
        <v>X</v>
      </c>
      <c r="F662" s="56" t="s">
        <v>143</v>
      </c>
      <c r="G662" s="71">
        <v>9</v>
      </c>
      <c r="H662" s="56" t="str">
        <f t="shared" si="516"/>
        <v>XXX128/9</v>
      </c>
      <c r="I662" s="56" t="s">
        <v>5</v>
      </c>
      <c r="J662" s="56" t="s">
        <v>5</v>
      </c>
      <c r="K662" s="103">
        <v>0.5</v>
      </c>
      <c r="L662" s="104">
        <v>0.50208333333333333</v>
      </c>
      <c r="M662" s="57" t="s">
        <v>56</v>
      </c>
      <c r="N662" s="104">
        <v>0.51874999999999993</v>
      </c>
      <c r="O662" s="57" t="s">
        <v>61</v>
      </c>
      <c r="P662" s="56" t="str">
        <f t="shared" si="507"/>
        <v>OK</v>
      </c>
      <c r="Q662" s="105">
        <f t="shared" si="508"/>
        <v>1.6666666666666607E-2</v>
      </c>
      <c r="R662" s="105">
        <f t="shared" si="509"/>
        <v>2.0833333333333259E-3</v>
      </c>
      <c r="S662" s="105">
        <f t="shared" si="510"/>
        <v>1.8749999999999933E-2</v>
      </c>
      <c r="T662" s="105">
        <f t="shared" si="514"/>
        <v>8.680555555555558E-2</v>
      </c>
      <c r="U662" s="56">
        <v>14.4</v>
      </c>
      <c r="V662" s="56">
        <f>INDEX('Počty dní'!A:E,MATCH(E662,'Počty dní'!C:C,0),4)</f>
        <v>205</v>
      </c>
      <c r="W662" s="166">
        <f t="shared" si="517"/>
        <v>2952</v>
      </c>
      <c r="X662" s="21"/>
    </row>
    <row r="663" spans="1:24" x14ac:dyDescent="0.25">
      <c r="A663" s="140">
        <v>143</v>
      </c>
      <c r="B663" s="56">
        <v>1043</v>
      </c>
      <c r="C663" s="56" t="s">
        <v>2</v>
      </c>
      <c r="D663" s="128"/>
      <c r="E663" s="101" t="str">
        <f t="shared" si="515"/>
        <v>X</v>
      </c>
      <c r="F663" s="56" t="s">
        <v>143</v>
      </c>
      <c r="G663" s="64">
        <v>12</v>
      </c>
      <c r="H663" s="56" t="str">
        <f t="shared" si="516"/>
        <v>XXX128/12</v>
      </c>
      <c r="I663" s="56" t="s">
        <v>5</v>
      </c>
      <c r="J663" s="56" t="s">
        <v>5</v>
      </c>
      <c r="K663" s="103">
        <v>0.51874999999999993</v>
      </c>
      <c r="L663" s="104">
        <v>0.52083333333333337</v>
      </c>
      <c r="M663" s="57" t="s">
        <v>61</v>
      </c>
      <c r="N663" s="104">
        <v>0.5395833333333333</v>
      </c>
      <c r="O663" s="57" t="s">
        <v>56</v>
      </c>
      <c r="P663" s="56" t="str">
        <f t="shared" si="507"/>
        <v>OK</v>
      </c>
      <c r="Q663" s="105">
        <f t="shared" si="508"/>
        <v>1.8749999999999933E-2</v>
      </c>
      <c r="R663" s="105">
        <f t="shared" si="509"/>
        <v>2.083333333333437E-3</v>
      </c>
      <c r="S663" s="105">
        <f t="shared" si="510"/>
        <v>2.083333333333337E-2</v>
      </c>
      <c r="T663" s="105">
        <f t="shared" si="514"/>
        <v>0</v>
      </c>
      <c r="U663" s="56">
        <v>14.4</v>
      </c>
      <c r="V663" s="56">
        <f>INDEX('Počty dní'!A:E,MATCH(E663,'Počty dní'!C:C,0),4)</f>
        <v>205</v>
      </c>
      <c r="W663" s="166">
        <f t="shared" si="517"/>
        <v>2952</v>
      </c>
      <c r="X663" s="21"/>
    </row>
    <row r="664" spans="1:24" x14ac:dyDescent="0.25">
      <c r="A664" s="140">
        <v>143</v>
      </c>
      <c r="B664" s="56">
        <v>1043</v>
      </c>
      <c r="C664" s="56" t="s">
        <v>2</v>
      </c>
      <c r="D664" s="128">
        <v>25</v>
      </c>
      <c r="E664" s="101" t="str">
        <f t="shared" si="515"/>
        <v>X25</v>
      </c>
      <c r="F664" s="56" t="s">
        <v>139</v>
      </c>
      <c r="G664" s="64">
        <v>11</v>
      </c>
      <c r="H664" s="56" t="str">
        <f t="shared" si="516"/>
        <v>XXX124/11</v>
      </c>
      <c r="I664" s="56" t="s">
        <v>5</v>
      </c>
      <c r="J664" s="56" t="s">
        <v>5</v>
      </c>
      <c r="K664" s="103">
        <v>0.5395833333333333</v>
      </c>
      <c r="L664" s="104">
        <v>0.54375000000000007</v>
      </c>
      <c r="M664" s="68" t="s">
        <v>56</v>
      </c>
      <c r="N664" s="104">
        <v>0.55833333333333335</v>
      </c>
      <c r="O664" s="81" t="s">
        <v>90</v>
      </c>
      <c r="P664" s="56" t="str">
        <f t="shared" si="507"/>
        <v>OK</v>
      </c>
      <c r="Q664" s="105">
        <f t="shared" si="508"/>
        <v>1.4583333333333282E-2</v>
      </c>
      <c r="R664" s="105">
        <f t="shared" si="509"/>
        <v>4.1666666666667629E-3</v>
      </c>
      <c r="S664" s="105">
        <f t="shared" si="510"/>
        <v>1.8750000000000044E-2</v>
      </c>
      <c r="T664" s="105">
        <f t="shared" si="514"/>
        <v>0</v>
      </c>
      <c r="U664" s="56">
        <v>12.5</v>
      </c>
      <c r="V664" s="56">
        <f>INDEX('Počty dní'!A:E,MATCH(E664,'Počty dní'!C:C,0),4)</f>
        <v>205</v>
      </c>
      <c r="W664" s="166">
        <f t="shared" si="517"/>
        <v>2562.5</v>
      </c>
      <c r="X664" s="21"/>
    </row>
    <row r="665" spans="1:24" x14ac:dyDescent="0.25">
      <c r="A665" s="140">
        <v>143</v>
      </c>
      <c r="B665" s="56">
        <v>1043</v>
      </c>
      <c r="C665" s="56" t="s">
        <v>2</v>
      </c>
      <c r="D665" s="128">
        <v>25</v>
      </c>
      <c r="E665" s="101" t="str">
        <f t="shared" si="515"/>
        <v>X25</v>
      </c>
      <c r="F665" s="56" t="s">
        <v>146</v>
      </c>
      <c r="G665" s="64">
        <v>15</v>
      </c>
      <c r="H665" s="56" t="str">
        <f t="shared" si="516"/>
        <v>XXX122/15</v>
      </c>
      <c r="I665" s="56" t="s">
        <v>5</v>
      </c>
      <c r="J665" s="56" t="s">
        <v>5</v>
      </c>
      <c r="K665" s="103">
        <v>0.56666666666666665</v>
      </c>
      <c r="L665" s="104">
        <v>0.56805555555555554</v>
      </c>
      <c r="M665" s="81" t="s">
        <v>90</v>
      </c>
      <c r="N665" s="104">
        <v>0.57986111111111105</v>
      </c>
      <c r="O665" s="68" t="s">
        <v>60</v>
      </c>
      <c r="P665" s="56" t="str">
        <f t="shared" si="507"/>
        <v>OK</v>
      </c>
      <c r="Q665" s="105">
        <f t="shared" si="508"/>
        <v>1.1805555555555514E-2</v>
      </c>
      <c r="R665" s="105">
        <f t="shared" si="509"/>
        <v>1.388888888888884E-3</v>
      </c>
      <c r="S665" s="105">
        <f t="shared" si="510"/>
        <v>1.3194444444444398E-2</v>
      </c>
      <c r="T665" s="105">
        <f t="shared" si="514"/>
        <v>8.3333333333333037E-3</v>
      </c>
      <c r="U665" s="56">
        <v>7.5</v>
      </c>
      <c r="V665" s="56">
        <f>INDEX('Počty dní'!A:E,MATCH(E665,'Počty dní'!C:C,0),4)</f>
        <v>205</v>
      </c>
      <c r="W665" s="166">
        <f t="shared" si="517"/>
        <v>1537.5</v>
      </c>
      <c r="X665" s="21"/>
    </row>
    <row r="666" spans="1:24" x14ac:dyDescent="0.25">
      <c r="A666" s="140">
        <v>143</v>
      </c>
      <c r="B666" s="56">
        <v>1043</v>
      </c>
      <c r="C666" s="56" t="s">
        <v>2</v>
      </c>
      <c r="D666" s="128">
        <v>25</v>
      </c>
      <c r="E666" s="101" t="str">
        <f t="shared" si="515"/>
        <v>X25</v>
      </c>
      <c r="F666" s="56" t="s">
        <v>131</v>
      </c>
      <c r="G666" s="64">
        <v>5</v>
      </c>
      <c r="H666" s="56" t="str">
        <f t="shared" si="516"/>
        <v>XXX123/5</v>
      </c>
      <c r="I666" s="56" t="s">
        <v>5</v>
      </c>
      <c r="J666" s="56" t="s">
        <v>5</v>
      </c>
      <c r="K666" s="103">
        <v>0.58750000000000002</v>
      </c>
      <c r="L666" s="104">
        <v>0.58819444444444446</v>
      </c>
      <c r="M666" s="68" t="s">
        <v>60</v>
      </c>
      <c r="N666" s="104">
        <v>0.60416666666666663</v>
      </c>
      <c r="O666" s="68" t="s">
        <v>60</v>
      </c>
      <c r="P666" s="56" t="str">
        <f t="shared" si="507"/>
        <v>OK</v>
      </c>
      <c r="Q666" s="105">
        <f t="shared" si="508"/>
        <v>1.5972222222222165E-2</v>
      </c>
      <c r="R666" s="105">
        <f t="shared" si="509"/>
        <v>6.9444444444444198E-4</v>
      </c>
      <c r="S666" s="105">
        <f t="shared" si="510"/>
        <v>1.6666666666666607E-2</v>
      </c>
      <c r="T666" s="105">
        <f t="shared" si="514"/>
        <v>7.6388888888889728E-3</v>
      </c>
      <c r="U666" s="56">
        <v>13.5</v>
      </c>
      <c r="V666" s="56">
        <f>INDEX('Počty dní'!A:E,MATCH(E666,'Počty dní'!C:C,0),4)</f>
        <v>205</v>
      </c>
      <c r="W666" s="166">
        <f t="shared" si="517"/>
        <v>2767.5</v>
      </c>
      <c r="X666" s="21"/>
    </row>
    <row r="667" spans="1:24" ht="15.75" thickBot="1" x14ac:dyDescent="0.3">
      <c r="A667" s="141">
        <v>143</v>
      </c>
      <c r="B667" s="58">
        <v>1043</v>
      </c>
      <c r="C667" s="58" t="s">
        <v>2</v>
      </c>
      <c r="D667" s="167">
        <v>25</v>
      </c>
      <c r="E667" s="168" t="str">
        <f t="shared" si="515"/>
        <v>X25</v>
      </c>
      <c r="F667" s="58" t="s">
        <v>146</v>
      </c>
      <c r="G667" s="187">
        <v>18</v>
      </c>
      <c r="H667" s="58" t="str">
        <f t="shared" si="516"/>
        <v>XXX122/18</v>
      </c>
      <c r="I667" s="58" t="s">
        <v>5</v>
      </c>
      <c r="J667" s="58" t="s">
        <v>5</v>
      </c>
      <c r="K667" s="107">
        <v>0.625</v>
      </c>
      <c r="L667" s="210">
        <v>0.62847222222222221</v>
      </c>
      <c r="M667" s="60" t="s">
        <v>60</v>
      </c>
      <c r="N667" s="108">
        <v>0.65347222222222223</v>
      </c>
      <c r="O667" s="60" t="s">
        <v>69</v>
      </c>
      <c r="P667" s="232"/>
      <c r="Q667" s="170">
        <f t="shared" si="508"/>
        <v>2.5000000000000022E-2</v>
      </c>
      <c r="R667" s="170">
        <f t="shared" si="509"/>
        <v>3.4722222222222099E-3</v>
      </c>
      <c r="S667" s="170">
        <f t="shared" si="510"/>
        <v>2.8472222222222232E-2</v>
      </c>
      <c r="T667" s="170">
        <f t="shared" si="514"/>
        <v>2.083333333333337E-2</v>
      </c>
      <c r="U667" s="58">
        <v>16.100000000000001</v>
      </c>
      <c r="V667" s="58">
        <f>INDEX('Počty dní'!A:E,MATCH(E667,'Počty dní'!C:C,0),4)</f>
        <v>205</v>
      </c>
      <c r="W667" s="171">
        <f t="shared" si="517"/>
        <v>3300.5000000000005</v>
      </c>
      <c r="X667" s="21"/>
    </row>
    <row r="668" spans="1:24" ht="15.75" thickBot="1" x14ac:dyDescent="0.3">
      <c r="A668" s="172" t="str">
        <f ca="1">CONCATENATE(INDIRECT("R[-3]C[0]",FALSE),"celkem")</f>
        <v>143celkem</v>
      </c>
      <c r="B668" s="173"/>
      <c r="C668" s="173" t="str">
        <f ca="1">INDIRECT("R[-1]C[12]",FALSE)</f>
        <v>Vír,,rozc.k Dalečínu</v>
      </c>
      <c r="D668" s="174"/>
      <c r="E668" s="173"/>
      <c r="F668" s="175"/>
      <c r="G668" s="173"/>
      <c r="H668" s="176"/>
      <c r="I668" s="177"/>
      <c r="J668" s="178" t="str">
        <f ca="1">INDIRECT("R[-3]C[0]",FALSE)</f>
        <v>S</v>
      </c>
      <c r="K668" s="179"/>
      <c r="L668" s="180"/>
      <c r="M668" s="181"/>
      <c r="N668" s="180"/>
      <c r="O668" s="182"/>
      <c r="P668" s="173"/>
      <c r="Q668" s="183">
        <f>SUM(Q654:Q667)</f>
        <v>0.2486111111111107</v>
      </c>
      <c r="R668" s="183">
        <f>SUM(R654:R667)</f>
        <v>2.5000000000000272E-2</v>
      </c>
      <c r="S668" s="183">
        <f>SUM(S654:S667)</f>
        <v>0.27361111111111097</v>
      </c>
      <c r="T668" s="183">
        <f>SUM(T654:T667)</f>
        <v>0.15625000000000017</v>
      </c>
      <c r="U668" s="184">
        <f>SUM(U654:U667)</f>
        <v>190.3</v>
      </c>
      <c r="V668" s="185"/>
      <c r="W668" s="186">
        <f>SUM(W654:W667)</f>
        <v>39011.5</v>
      </c>
      <c r="X668" s="21"/>
    </row>
    <row r="669" spans="1:24" x14ac:dyDescent="0.25">
      <c r="D669" s="129"/>
      <c r="E669" s="116"/>
      <c r="G669" s="67"/>
      <c r="K669" s="117"/>
      <c r="L669" s="118"/>
      <c r="M669" s="70"/>
      <c r="N669" s="69"/>
      <c r="O669" s="70"/>
      <c r="X669" s="21"/>
    </row>
    <row r="670" spans="1:24" ht="15.75" thickBot="1" x14ac:dyDescent="0.3">
      <c r="D670" s="129"/>
      <c r="E670" s="116"/>
      <c r="G670" s="67"/>
      <c r="K670" s="117"/>
      <c r="L670" s="118"/>
      <c r="M670" s="70"/>
      <c r="N670" s="118"/>
      <c r="O670" s="70"/>
      <c r="X670" s="21"/>
    </row>
    <row r="671" spans="1:24" x14ac:dyDescent="0.25">
      <c r="A671" s="138">
        <v>144</v>
      </c>
      <c r="B671" s="53">
        <v>1044</v>
      </c>
      <c r="C671" s="53" t="s">
        <v>2</v>
      </c>
      <c r="D671" s="159"/>
      <c r="E671" s="160" t="str">
        <f t="shared" ref="E671" si="518">CONCATENATE(C671,D671)</f>
        <v>X</v>
      </c>
      <c r="F671" s="53" t="s">
        <v>146</v>
      </c>
      <c r="G671" s="188">
        <v>1</v>
      </c>
      <c r="H671" s="53" t="str">
        <f t="shared" ref="H671" si="519">CONCATENATE(F671,"/",G671)</f>
        <v>XXX122/1</v>
      </c>
      <c r="I671" s="53" t="s">
        <v>5</v>
      </c>
      <c r="J671" s="53" t="s">
        <v>5</v>
      </c>
      <c r="K671" s="162">
        <v>0.17986111111111111</v>
      </c>
      <c r="L671" s="163">
        <v>0.18055555555555555</v>
      </c>
      <c r="M671" s="193" t="s">
        <v>69</v>
      </c>
      <c r="N671" s="211">
        <v>0.20138888888888887</v>
      </c>
      <c r="O671" s="193" t="s">
        <v>60</v>
      </c>
      <c r="P671" s="53" t="str">
        <f t="shared" ref="P671:P691" si="520">IF(M672=O671,"OK","POZOR")</f>
        <v>OK</v>
      </c>
      <c r="Q671" s="165">
        <f t="shared" ref="Q671:Q692" si="521">IF(ISNUMBER(G671),N671-L671,IF(F671="přejezd",N671-L671,0))</f>
        <v>2.0833333333333315E-2</v>
      </c>
      <c r="R671" s="165">
        <f t="shared" ref="R671:R692" si="522">IF(ISNUMBER(G671),L671-K671,0)</f>
        <v>6.9444444444444198E-4</v>
      </c>
      <c r="S671" s="165">
        <f t="shared" ref="S671:S692" si="523">Q671+R671</f>
        <v>2.1527777777777757E-2</v>
      </c>
      <c r="T671" s="165"/>
      <c r="U671" s="53">
        <v>16.100000000000001</v>
      </c>
      <c r="V671" s="53">
        <f>INDEX('Počty dní'!A:E,MATCH(E671,'Počty dní'!C:C,0),4)</f>
        <v>205</v>
      </c>
      <c r="W671" s="98">
        <f t="shared" ref="W671:W692" si="524">V671*U671</f>
        <v>3300.5000000000005</v>
      </c>
      <c r="X671" s="21"/>
    </row>
    <row r="672" spans="1:24" x14ac:dyDescent="0.25">
      <c r="A672" s="140">
        <v>144</v>
      </c>
      <c r="B672" s="56">
        <v>1044</v>
      </c>
      <c r="C672" s="56" t="s">
        <v>2</v>
      </c>
      <c r="D672" s="128"/>
      <c r="E672" s="101" t="str">
        <f t="shared" ref="E672" si="525">CONCATENATE(C672,D672)</f>
        <v>X</v>
      </c>
      <c r="F672" s="56" t="s">
        <v>129</v>
      </c>
      <c r="G672" s="64">
        <v>52</v>
      </c>
      <c r="H672" s="56" t="str">
        <f t="shared" ref="H672" si="526">CONCATENATE(F672,"/",G672)</f>
        <v>XXX120/52</v>
      </c>
      <c r="I672" s="56" t="s">
        <v>5</v>
      </c>
      <c r="J672" s="56" t="s">
        <v>5</v>
      </c>
      <c r="K672" s="103">
        <v>0.20138888888888887</v>
      </c>
      <c r="L672" s="104">
        <v>0.20277777777777781</v>
      </c>
      <c r="M672" s="57" t="s">
        <v>60</v>
      </c>
      <c r="N672" s="104">
        <v>0.22083333333333333</v>
      </c>
      <c r="O672" s="57" t="s">
        <v>56</v>
      </c>
      <c r="P672" s="56" t="str">
        <f t="shared" si="520"/>
        <v>OK</v>
      </c>
      <c r="Q672" s="105">
        <f t="shared" si="521"/>
        <v>1.8055555555555519E-2</v>
      </c>
      <c r="R672" s="105">
        <f t="shared" si="522"/>
        <v>1.3888888888889395E-3</v>
      </c>
      <c r="S672" s="105">
        <f t="shared" si="523"/>
        <v>1.9444444444444459E-2</v>
      </c>
      <c r="T672" s="105">
        <f t="shared" ref="T672:T692" si="527">K672-N671</f>
        <v>0</v>
      </c>
      <c r="U672" s="56">
        <v>13.6</v>
      </c>
      <c r="V672" s="56">
        <f>INDEX('Počty dní'!A:E,MATCH(E672,'Počty dní'!C:C,0),4)</f>
        <v>205</v>
      </c>
      <c r="W672" s="166">
        <f t="shared" si="524"/>
        <v>2788</v>
      </c>
      <c r="X672" s="21"/>
    </row>
    <row r="673" spans="1:48" x14ac:dyDescent="0.25">
      <c r="A673" s="140">
        <v>144</v>
      </c>
      <c r="B673" s="56">
        <v>1044</v>
      </c>
      <c r="C673" s="56" t="s">
        <v>2</v>
      </c>
      <c r="D673" s="128"/>
      <c r="E673" s="101" t="str">
        <f>CONCATENATE(C673,D673)</f>
        <v>X</v>
      </c>
      <c r="F673" s="56" t="s">
        <v>145</v>
      </c>
      <c r="G673" s="64">
        <v>7</v>
      </c>
      <c r="H673" s="56" t="str">
        <f>CONCATENATE(F673,"/",G673)</f>
        <v>XXX126/7</v>
      </c>
      <c r="I673" s="56" t="s">
        <v>5</v>
      </c>
      <c r="J673" s="56" t="s">
        <v>5</v>
      </c>
      <c r="K673" s="103">
        <v>0.23472222222222219</v>
      </c>
      <c r="L673" s="74">
        <v>0.23611111111111113</v>
      </c>
      <c r="M673" s="68" t="s">
        <v>56</v>
      </c>
      <c r="N673" s="104">
        <v>0.27708333333333335</v>
      </c>
      <c r="O673" s="57" t="s">
        <v>45</v>
      </c>
      <c r="P673" s="56" t="str">
        <f t="shared" si="520"/>
        <v>OK</v>
      </c>
      <c r="Q673" s="105">
        <f t="shared" si="521"/>
        <v>4.0972222222222215E-2</v>
      </c>
      <c r="R673" s="105">
        <f t="shared" si="522"/>
        <v>1.3888888888889395E-3</v>
      </c>
      <c r="S673" s="105">
        <f t="shared" si="523"/>
        <v>4.2361111111111155E-2</v>
      </c>
      <c r="T673" s="105">
        <f t="shared" si="527"/>
        <v>1.3888888888888867E-2</v>
      </c>
      <c r="U673" s="56">
        <v>33.799999999999997</v>
      </c>
      <c r="V673" s="56">
        <f>INDEX('Počty dní'!A:E,MATCH(E673,'Počty dní'!C:C,0),4)</f>
        <v>205</v>
      </c>
      <c r="W673" s="166">
        <f t="shared" si="524"/>
        <v>6928.9999999999991</v>
      </c>
      <c r="X673" s="21"/>
    </row>
    <row r="674" spans="1:48" x14ac:dyDescent="0.25">
      <c r="A674" s="140">
        <v>144</v>
      </c>
      <c r="B674" s="56">
        <v>1044</v>
      </c>
      <c r="C674" s="56" t="s">
        <v>2</v>
      </c>
      <c r="D674" s="128"/>
      <c r="E674" s="101" t="str">
        <f>CONCATENATE(C674,D674)</f>
        <v>X</v>
      </c>
      <c r="F674" s="56" t="s">
        <v>145</v>
      </c>
      <c r="G674" s="64">
        <v>12</v>
      </c>
      <c r="H674" s="56" t="str">
        <f>CONCATENATE(F674,"/",G674)</f>
        <v>XXX126/12</v>
      </c>
      <c r="I674" s="56" t="s">
        <v>5</v>
      </c>
      <c r="J674" s="56" t="s">
        <v>5</v>
      </c>
      <c r="K674" s="103">
        <v>0.27708333333333335</v>
      </c>
      <c r="L674" s="104">
        <v>0.27777777777777779</v>
      </c>
      <c r="M674" s="57" t="s">
        <v>45</v>
      </c>
      <c r="N674" s="104">
        <v>0.32291666666666669</v>
      </c>
      <c r="O674" s="68" t="s">
        <v>56</v>
      </c>
      <c r="P674" s="56" t="str">
        <f t="shared" si="520"/>
        <v>OK</v>
      </c>
      <c r="Q674" s="105">
        <f t="shared" si="521"/>
        <v>4.5138888888888895E-2</v>
      </c>
      <c r="R674" s="105">
        <f t="shared" si="522"/>
        <v>6.9444444444444198E-4</v>
      </c>
      <c r="S674" s="105">
        <f t="shared" si="523"/>
        <v>4.5833333333333337E-2</v>
      </c>
      <c r="T674" s="105">
        <f t="shared" si="527"/>
        <v>0</v>
      </c>
      <c r="U674" s="56">
        <v>36.6</v>
      </c>
      <c r="V674" s="56">
        <f>INDEX('Počty dní'!A:E,MATCH(E674,'Počty dní'!C:C,0),4)</f>
        <v>205</v>
      </c>
      <c r="W674" s="166">
        <f t="shared" si="524"/>
        <v>7503</v>
      </c>
      <c r="X674" s="21"/>
    </row>
    <row r="675" spans="1:48" x14ac:dyDescent="0.25">
      <c r="A675" s="140">
        <v>144</v>
      </c>
      <c r="B675" s="56">
        <v>1044</v>
      </c>
      <c r="C675" s="56" t="s">
        <v>2</v>
      </c>
      <c r="D675" s="102">
        <v>25</v>
      </c>
      <c r="E675" s="56" t="str">
        <f t="shared" ref="E675" si="528">CONCATENATE(C675,D675)</f>
        <v>X25</v>
      </c>
      <c r="F675" s="56" t="s">
        <v>82</v>
      </c>
      <c r="G675" s="56"/>
      <c r="H675" s="56" t="str">
        <f t="shared" ref="H675" si="529">CONCATENATE(F675,"/",G675)</f>
        <v>přejezd/</v>
      </c>
      <c r="I675" s="99"/>
      <c r="J675" s="56" t="s">
        <v>5</v>
      </c>
      <c r="K675" s="103">
        <v>0.3833333333333333</v>
      </c>
      <c r="L675" s="104">
        <v>0.3833333333333333</v>
      </c>
      <c r="M675" s="68" t="str">
        <f>O592</f>
        <v>Bystřice n.Pern.,,aut.nádr.</v>
      </c>
      <c r="N675" s="104">
        <v>0.39027777777777778</v>
      </c>
      <c r="O675" s="68" t="s">
        <v>69</v>
      </c>
      <c r="P675" s="56" t="str">
        <f t="shared" si="520"/>
        <v>OK</v>
      </c>
      <c r="Q675" s="105">
        <f t="shared" si="521"/>
        <v>6.9444444444444753E-3</v>
      </c>
      <c r="R675" s="105">
        <f t="shared" si="522"/>
        <v>0</v>
      </c>
      <c r="S675" s="105">
        <f t="shared" si="523"/>
        <v>6.9444444444444753E-3</v>
      </c>
      <c r="T675" s="105">
        <f t="shared" si="527"/>
        <v>6.0416666666666619E-2</v>
      </c>
      <c r="U675" s="56">
        <v>0</v>
      </c>
      <c r="V675" s="56">
        <f>INDEX('Počty dní'!A:E,MATCH(E675,'Počty dní'!C:C,0),4)</f>
        <v>205</v>
      </c>
      <c r="W675" s="166">
        <f t="shared" ref="W675" si="530">V675*U675</f>
        <v>0</v>
      </c>
      <c r="X675" s="21"/>
      <c r="AL675" s="27"/>
      <c r="AM675" s="27"/>
      <c r="AP675" s="16"/>
      <c r="AQ675" s="16"/>
      <c r="AR675" s="16"/>
      <c r="AS675" s="16"/>
      <c r="AT675" s="16"/>
      <c r="AU675" s="28"/>
      <c r="AV675" s="28"/>
    </row>
    <row r="676" spans="1:48" x14ac:dyDescent="0.25">
      <c r="A676" s="140">
        <v>144</v>
      </c>
      <c r="B676" s="56">
        <v>1044</v>
      </c>
      <c r="C676" s="56" t="s">
        <v>2</v>
      </c>
      <c r="D676" s="128"/>
      <c r="E676" s="101" t="str">
        <f t="shared" ref="E676:E681" si="531">CONCATENATE(C676,D676)</f>
        <v>X</v>
      </c>
      <c r="F676" s="56" t="s">
        <v>146</v>
      </c>
      <c r="G676" s="64">
        <v>9</v>
      </c>
      <c r="H676" s="56" t="str">
        <f t="shared" ref="H676:H681" si="532">CONCATENATE(F676,"/",G676)</f>
        <v>XXX122/9</v>
      </c>
      <c r="I676" s="56" t="s">
        <v>5</v>
      </c>
      <c r="J676" s="56" t="s">
        <v>5</v>
      </c>
      <c r="K676" s="103">
        <v>0.39027777777777778</v>
      </c>
      <c r="L676" s="74">
        <v>0.39097222222222222</v>
      </c>
      <c r="M676" s="68" t="s">
        <v>69</v>
      </c>
      <c r="N676" s="104">
        <v>0.41319444444444436</v>
      </c>
      <c r="O676" s="68" t="s">
        <v>60</v>
      </c>
      <c r="P676" s="56" t="str">
        <f t="shared" si="520"/>
        <v>OK</v>
      </c>
      <c r="Q676" s="105">
        <f t="shared" si="521"/>
        <v>2.2222222222222143E-2</v>
      </c>
      <c r="R676" s="105">
        <f t="shared" si="522"/>
        <v>6.9444444444444198E-4</v>
      </c>
      <c r="S676" s="105">
        <f t="shared" si="523"/>
        <v>2.2916666666666585E-2</v>
      </c>
      <c r="T676" s="105">
        <f t="shared" si="527"/>
        <v>0</v>
      </c>
      <c r="U676" s="56">
        <v>16.100000000000001</v>
      </c>
      <c r="V676" s="56">
        <f>INDEX('Počty dní'!A:E,MATCH(E676,'Počty dní'!C:C,0),4)</f>
        <v>205</v>
      </c>
      <c r="W676" s="166">
        <f t="shared" ref="W676:W684" si="533">V676*U676</f>
        <v>3300.5000000000005</v>
      </c>
      <c r="X676" s="21"/>
    </row>
    <row r="677" spans="1:48" x14ac:dyDescent="0.25">
      <c r="A677" s="140">
        <v>144</v>
      </c>
      <c r="B677" s="56">
        <v>1044</v>
      </c>
      <c r="C677" s="56" t="s">
        <v>2</v>
      </c>
      <c r="D677" s="137"/>
      <c r="E677" s="101" t="str">
        <f t="shared" si="531"/>
        <v>X</v>
      </c>
      <c r="F677" s="56" t="s">
        <v>146</v>
      </c>
      <c r="G677" s="64">
        <v>10</v>
      </c>
      <c r="H677" s="56" t="str">
        <f t="shared" si="532"/>
        <v>XXX122/10</v>
      </c>
      <c r="I677" s="56" t="s">
        <v>5</v>
      </c>
      <c r="J677" s="56" t="s">
        <v>5</v>
      </c>
      <c r="K677" s="103">
        <v>0.41666666666666669</v>
      </c>
      <c r="L677" s="74">
        <v>0.4201388888888889</v>
      </c>
      <c r="M677" s="68" t="s">
        <v>60</v>
      </c>
      <c r="N677" s="104">
        <v>0.44166666666666665</v>
      </c>
      <c r="O677" s="68" t="s">
        <v>69</v>
      </c>
      <c r="P677" s="56" t="str">
        <f t="shared" si="520"/>
        <v>OK</v>
      </c>
      <c r="Q677" s="105">
        <f t="shared" si="521"/>
        <v>2.1527777777777757E-2</v>
      </c>
      <c r="R677" s="105">
        <f t="shared" si="522"/>
        <v>3.4722222222222099E-3</v>
      </c>
      <c r="S677" s="105">
        <f t="shared" si="523"/>
        <v>2.4999999999999967E-2</v>
      </c>
      <c r="T677" s="105">
        <f t="shared" si="527"/>
        <v>3.4722222222223209E-3</v>
      </c>
      <c r="U677" s="56">
        <v>16.100000000000001</v>
      </c>
      <c r="V677" s="56">
        <f>INDEX('Počty dní'!A:E,MATCH(E677,'Počty dní'!C:C,0),4)</f>
        <v>205</v>
      </c>
      <c r="W677" s="166">
        <f t="shared" si="533"/>
        <v>3300.5000000000005</v>
      </c>
      <c r="X677" s="21"/>
    </row>
    <row r="678" spans="1:48" x14ac:dyDescent="0.25">
      <c r="A678" s="140">
        <v>144</v>
      </c>
      <c r="B678" s="56">
        <v>1044</v>
      </c>
      <c r="C678" s="56" t="s">
        <v>2</v>
      </c>
      <c r="D678" s="128"/>
      <c r="E678" s="101" t="str">
        <f t="shared" si="531"/>
        <v>X</v>
      </c>
      <c r="F678" s="56" t="s">
        <v>146</v>
      </c>
      <c r="G678" s="64">
        <v>11</v>
      </c>
      <c r="H678" s="56" t="str">
        <f t="shared" si="532"/>
        <v>XXX122/11</v>
      </c>
      <c r="I678" s="56" t="s">
        <v>5</v>
      </c>
      <c r="J678" s="56" t="s">
        <v>5</v>
      </c>
      <c r="K678" s="103">
        <v>0.47361111111111115</v>
      </c>
      <c r="L678" s="104">
        <v>0.47430555555555554</v>
      </c>
      <c r="M678" s="68" t="s">
        <v>69</v>
      </c>
      <c r="N678" s="74">
        <v>0.49652777777777768</v>
      </c>
      <c r="O678" s="68" t="s">
        <v>60</v>
      </c>
      <c r="P678" s="56" t="str">
        <f t="shared" si="520"/>
        <v>OK</v>
      </c>
      <c r="Q678" s="105">
        <f t="shared" si="521"/>
        <v>2.2222222222222143E-2</v>
      </c>
      <c r="R678" s="105">
        <f t="shared" si="522"/>
        <v>6.9444444444438647E-4</v>
      </c>
      <c r="S678" s="105">
        <f t="shared" si="523"/>
        <v>2.291666666666653E-2</v>
      </c>
      <c r="T678" s="105">
        <f t="shared" si="527"/>
        <v>3.1944444444444497E-2</v>
      </c>
      <c r="U678" s="56">
        <v>16.100000000000001</v>
      </c>
      <c r="V678" s="56">
        <f>INDEX('Počty dní'!A:E,MATCH(E678,'Počty dní'!C:C,0),4)</f>
        <v>205</v>
      </c>
      <c r="W678" s="166">
        <f t="shared" si="533"/>
        <v>3300.5000000000005</v>
      </c>
      <c r="X678" s="21"/>
    </row>
    <row r="679" spans="1:48" x14ac:dyDescent="0.25">
      <c r="A679" s="140">
        <v>144</v>
      </c>
      <c r="B679" s="56">
        <v>1044</v>
      </c>
      <c r="C679" s="56" t="s">
        <v>2</v>
      </c>
      <c r="D679" s="137"/>
      <c r="E679" s="101" t="str">
        <f t="shared" si="531"/>
        <v>X</v>
      </c>
      <c r="F679" s="56" t="s">
        <v>146</v>
      </c>
      <c r="G679" s="64">
        <v>12</v>
      </c>
      <c r="H679" s="56" t="str">
        <f t="shared" si="532"/>
        <v>XXX122/12</v>
      </c>
      <c r="I679" s="56" t="s">
        <v>5</v>
      </c>
      <c r="J679" s="56" t="s">
        <v>5</v>
      </c>
      <c r="K679" s="103">
        <v>0.5</v>
      </c>
      <c r="L679" s="74">
        <v>0.50347222222222221</v>
      </c>
      <c r="M679" s="68" t="s">
        <v>60</v>
      </c>
      <c r="N679" s="104">
        <v>0.5395833333333333</v>
      </c>
      <c r="O679" s="68" t="s">
        <v>91</v>
      </c>
      <c r="P679" s="56" t="str">
        <f t="shared" si="520"/>
        <v>OK</v>
      </c>
      <c r="Q679" s="105">
        <f t="shared" si="521"/>
        <v>3.6111111111111094E-2</v>
      </c>
      <c r="R679" s="105">
        <f t="shared" si="522"/>
        <v>3.4722222222222099E-3</v>
      </c>
      <c r="S679" s="105">
        <f t="shared" si="523"/>
        <v>3.9583333333333304E-2</v>
      </c>
      <c r="T679" s="105">
        <f t="shared" si="527"/>
        <v>3.4722222222223209E-3</v>
      </c>
      <c r="U679" s="56">
        <v>30.2</v>
      </c>
      <c r="V679" s="56">
        <f>INDEX('Počty dní'!A:E,MATCH(E679,'Počty dní'!C:C,0),4)</f>
        <v>205</v>
      </c>
      <c r="W679" s="166">
        <f t="shared" si="533"/>
        <v>6191</v>
      </c>
      <c r="X679" s="21"/>
    </row>
    <row r="680" spans="1:48" x14ac:dyDescent="0.25">
      <c r="A680" s="140">
        <v>144</v>
      </c>
      <c r="B680" s="56">
        <v>1044</v>
      </c>
      <c r="C680" s="56" t="s">
        <v>2</v>
      </c>
      <c r="D680" s="128"/>
      <c r="E680" s="101" t="str">
        <f t="shared" si="531"/>
        <v>X</v>
      </c>
      <c r="F680" s="56" t="s">
        <v>146</v>
      </c>
      <c r="G680" s="64">
        <v>17</v>
      </c>
      <c r="H680" s="56" t="str">
        <f t="shared" si="532"/>
        <v>XXX122/17</v>
      </c>
      <c r="I680" s="56" t="s">
        <v>5</v>
      </c>
      <c r="J680" s="56" t="s">
        <v>5</v>
      </c>
      <c r="K680" s="103">
        <v>0.5625</v>
      </c>
      <c r="L680" s="74">
        <v>0.56597222222222221</v>
      </c>
      <c r="M680" s="68" t="s">
        <v>91</v>
      </c>
      <c r="N680" s="104">
        <v>0.5805555555555556</v>
      </c>
      <c r="O680" s="68" t="s">
        <v>69</v>
      </c>
      <c r="P680" s="56" t="str">
        <f t="shared" si="520"/>
        <v>OK</v>
      </c>
      <c r="Q680" s="105">
        <f t="shared" si="521"/>
        <v>1.4583333333333393E-2</v>
      </c>
      <c r="R680" s="105">
        <f t="shared" si="522"/>
        <v>3.4722222222222099E-3</v>
      </c>
      <c r="S680" s="105">
        <f t="shared" si="523"/>
        <v>1.8055555555555602E-2</v>
      </c>
      <c r="T680" s="105">
        <f t="shared" si="527"/>
        <v>2.2916666666666696E-2</v>
      </c>
      <c r="U680" s="56">
        <v>14.1</v>
      </c>
      <c r="V680" s="56">
        <f>INDEX('Počty dní'!A:E,MATCH(E680,'Počty dní'!C:C,0),4)</f>
        <v>205</v>
      </c>
      <c r="W680" s="166">
        <f t="shared" si="533"/>
        <v>2890.5</v>
      </c>
      <c r="X680" s="21"/>
    </row>
    <row r="681" spans="1:48" x14ac:dyDescent="0.25">
      <c r="A681" s="140">
        <v>144</v>
      </c>
      <c r="B681" s="56">
        <v>1044</v>
      </c>
      <c r="C681" s="56" t="s">
        <v>2</v>
      </c>
      <c r="D681" s="128"/>
      <c r="E681" s="101" t="str">
        <f t="shared" si="531"/>
        <v>X</v>
      </c>
      <c r="F681" s="56" t="s">
        <v>146</v>
      </c>
      <c r="G681" s="64">
        <v>19</v>
      </c>
      <c r="H681" s="56" t="str">
        <f t="shared" si="532"/>
        <v>XXX122/19</v>
      </c>
      <c r="I681" s="56" t="s">
        <v>5</v>
      </c>
      <c r="J681" s="56" t="s">
        <v>5</v>
      </c>
      <c r="K681" s="103">
        <v>0.59097222222222223</v>
      </c>
      <c r="L681" s="104">
        <v>0.59236111111111112</v>
      </c>
      <c r="M681" s="68" t="s">
        <v>69</v>
      </c>
      <c r="N681" s="74">
        <v>0.61805555555555558</v>
      </c>
      <c r="O681" s="68" t="s">
        <v>60</v>
      </c>
      <c r="P681" s="56" t="str">
        <f t="shared" si="520"/>
        <v>OK</v>
      </c>
      <c r="Q681" s="105">
        <f t="shared" si="521"/>
        <v>2.5694444444444464E-2</v>
      </c>
      <c r="R681" s="105">
        <f t="shared" si="522"/>
        <v>1.388888888888884E-3</v>
      </c>
      <c r="S681" s="105">
        <f t="shared" si="523"/>
        <v>2.7083333333333348E-2</v>
      </c>
      <c r="T681" s="105">
        <f t="shared" si="527"/>
        <v>1.041666666666663E-2</v>
      </c>
      <c r="U681" s="56">
        <v>19.2</v>
      </c>
      <c r="V681" s="56">
        <f>INDEX('Počty dní'!A:E,MATCH(E681,'Počty dní'!C:C,0),4)</f>
        <v>205</v>
      </c>
      <c r="W681" s="166">
        <f t="shared" si="533"/>
        <v>3936</v>
      </c>
      <c r="X681" s="21"/>
    </row>
    <row r="682" spans="1:48" x14ac:dyDescent="0.25">
      <c r="A682" s="140">
        <v>144</v>
      </c>
      <c r="B682" s="56">
        <v>1044</v>
      </c>
      <c r="C682" s="56" t="s">
        <v>2</v>
      </c>
      <c r="D682" s="128"/>
      <c r="E682" s="101" t="str">
        <f t="shared" ref="E682:E683" si="534">CONCATENATE(C682,D682)</f>
        <v>X</v>
      </c>
      <c r="F682" s="56" t="s">
        <v>130</v>
      </c>
      <c r="G682" s="64">
        <v>8</v>
      </c>
      <c r="H682" s="56" t="str">
        <f t="shared" ref="H682:H683" si="535">CONCATENATE(F682,"/",G682)</f>
        <v>XXX125/8</v>
      </c>
      <c r="I682" s="56" t="s">
        <v>5</v>
      </c>
      <c r="J682" s="56" t="s">
        <v>5</v>
      </c>
      <c r="K682" s="103">
        <v>0.62847222222222221</v>
      </c>
      <c r="L682" s="104">
        <v>0.62847222222222221</v>
      </c>
      <c r="M682" s="68" t="s">
        <v>60</v>
      </c>
      <c r="N682" s="104">
        <v>0.63958333333333328</v>
      </c>
      <c r="O682" s="68" t="s">
        <v>73</v>
      </c>
      <c r="P682" s="56" t="str">
        <f t="shared" si="520"/>
        <v>OK</v>
      </c>
      <c r="Q682" s="105">
        <f t="shared" si="521"/>
        <v>1.1111111111111072E-2</v>
      </c>
      <c r="R682" s="105">
        <f t="shared" si="522"/>
        <v>0</v>
      </c>
      <c r="S682" s="105">
        <f t="shared" si="523"/>
        <v>1.1111111111111072E-2</v>
      </c>
      <c r="T682" s="105">
        <f t="shared" si="527"/>
        <v>1.041666666666663E-2</v>
      </c>
      <c r="U682" s="56">
        <v>7.8</v>
      </c>
      <c r="V682" s="56">
        <f>INDEX('Počty dní'!A:E,MATCH(E682,'Počty dní'!C:C,0),4)</f>
        <v>205</v>
      </c>
      <c r="W682" s="166">
        <f t="shared" si="533"/>
        <v>1599</v>
      </c>
      <c r="X682" s="21"/>
    </row>
    <row r="683" spans="1:48" x14ac:dyDescent="0.25">
      <c r="A683" s="140">
        <v>144</v>
      </c>
      <c r="B683" s="56">
        <v>1044</v>
      </c>
      <c r="C683" s="56" t="s">
        <v>2</v>
      </c>
      <c r="D683" s="128"/>
      <c r="E683" s="101" t="str">
        <f t="shared" si="534"/>
        <v>X</v>
      </c>
      <c r="F683" s="56" t="s">
        <v>130</v>
      </c>
      <c r="G683" s="64">
        <v>9</v>
      </c>
      <c r="H683" s="56" t="str">
        <f t="shared" si="535"/>
        <v>XXX125/9</v>
      </c>
      <c r="I683" s="56" t="s">
        <v>5</v>
      </c>
      <c r="J683" s="56" t="s">
        <v>5</v>
      </c>
      <c r="K683" s="103">
        <v>0.65138888888888891</v>
      </c>
      <c r="L683" s="104">
        <v>0.65208333333333335</v>
      </c>
      <c r="M683" s="68" t="s">
        <v>73</v>
      </c>
      <c r="N683" s="104">
        <v>0.66319444444444442</v>
      </c>
      <c r="O683" s="68" t="s">
        <v>60</v>
      </c>
      <c r="P683" s="56" t="str">
        <f t="shared" si="520"/>
        <v>OK</v>
      </c>
      <c r="Q683" s="105">
        <f t="shared" si="521"/>
        <v>1.1111111111111072E-2</v>
      </c>
      <c r="R683" s="105">
        <f t="shared" si="522"/>
        <v>6.9444444444444198E-4</v>
      </c>
      <c r="S683" s="105">
        <f t="shared" si="523"/>
        <v>1.1805555555555514E-2</v>
      </c>
      <c r="T683" s="105">
        <f t="shared" si="527"/>
        <v>1.1805555555555625E-2</v>
      </c>
      <c r="U683" s="56">
        <v>7.8</v>
      </c>
      <c r="V683" s="56">
        <f>INDEX('Počty dní'!A:E,MATCH(E683,'Počty dní'!C:C,0),4)</f>
        <v>205</v>
      </c>
      <c r="W683" s="166">
        <f t="shared" si="533"/>
        <v>1599</v>
      </c>
      <c r="X683" s="21"/>
    </row>
    <row r="684" spans="1:48" x14ac:dyDescent="0.25">
      <c r="A684" s="140">
        <v>144</v>
      </c>
      <c r="B684" s="56">
        <v>1044</v>
      </c>
      <c r="C684" s="56" t="s">
        <v>2</v>
      </c>
      <c r="D684" s="137"/>
      <c r="E684" s="101" t="str">
        <f t="shared" ref="E684" si="536">CONCATENATE(C684,D684)</f>
        <v>X</v>
      </c>
      <c r="F684" s="56" t="s">
        <v>146</v>
      </c>
      <c r="G684" s="64">
        <v>20</v>
      </c>
      <c r="H684" s="56" t="str">
        <f t="shared" ref="H684" si="537">CONCATENATE(F684,"/",G684)</f>
        <v>XXX122/20</v>
      </c>
      <c r="I684" s="56" t="s">
        <v>5</v>
      </c>
      <c r="J684" s="56" t="s">
        <v>5</v>
      </c>
      <c r="K684" s="103">
        <v>0.66666666666666663</v>
      </c>
      <c r="L684" s="74">
        <v>0.67013888888888884</v>
      </c>
      <c r="M684" s="68" t="s">
        <v>60</v>
      </c>
      <c r="N684" s="104">
        <v>0.69166666666666676</v>
      </c>
      <c r="O684" s="68" t="s">
        <v>69</v>
      </c>
      <c r="P684" s="56" t="str">
        <f t="shared" si="520"/>
        <v>OK</v>
      </c>
      <c r="Q684" s="105">
        <f t="shared" si="521"/>
        <v>2.1527777777777923E-2</v>
      </c>
      <c r="R684" s="105">
        <f t="shared" si="522"/>
        <v>3.4722222222222099E-3</v>
      </c>
      <c r="S684" s="105">
        <f t="shared" si="523"/>
        <v>2.5000000000000133E-2</v>
      </c>
      <c r="T684" s="105">
        <f t="shared" si="527"/>
        <v>3.4722222222222099E-3</v>
      </c>
      <c r="U684" s="56">
        <v>16.100000000000001</v>
      </c>
      <c r="V684" s="56">
        <f>INDEX('Počty dní'!A:E,MATCH(E684,'Počty dní'!C:C,0),4)</f>
        <v>205</v>
      </c>
      <c r="W684" s="166">
        <f t="shared" si="533"/>
        <v>3300.5000000000005</v>
      </c>
      <c r="X684" s="21"/>
    </row>
    <row r="685" spans="1:48" x14ac:dyDescent="0.25">
      <c r="A685" s="140">
        <v>144</v>
      </c>
      <c r="B685" s="56">
        <v>1044</v>
      </c>
      <c r="C685" s="56" t="s">
        <v>2</v>
      </c>
      <c r="D685" s="128"/>
      <c r="E685" s="101" t="str">
        <f t="shared" ref="E685" si="538">CONCATENATE(C685,D685)</f>
        <v>X</v>
      </c>
      <c r="F685" s="56" t="s">
        <v>146</v>
      </c>
      <c r="G685" s="64">
        <v>25</v>
      </c>
      <c r="H685" s="56" t="str">
        <f t="shared" ref="H685" si="539">CONCATENATE(F685,"/",G685)</f>
        <v>XXX122/25</v>
      </c>
      <c r="I685" s="56" t="s">
        <v>5</v>
      </c>
      <c r="J685" s="56" t="s">
        <v>5</v>
      </c>
      <c r="K685" s="103">
        <v>0.72361111111111109</v>
      </c>
      <c r="L685" s="104">
        <v>0.72430555555555554</v>
      </c>
      <c r="M685" s="68" t="s">
        <v>69</v>
      </c>
      <c r="N685" s="74">
        <v>0.74652777777777779</v>
      </c>
      <c r="O685" s="68" t="s">
        <v>60</v>
      </c>
      <c r="P685" s="56" t="str">
        <f t="shared" si="520"/>
        <v>OK</v>
      </c>
      <c r="Q685" s="105">
        <f t="shared" si="521"/>
        <v>2.2222222222222254E-2</v>
      </c>
      <c r="R685" s="105">
        <f t="shared" si="522"/>
        <v>6.9444444444444198E-4</v>
      </c>
      <c r="S685" s="105">
        <f t="shared" si="523"/>
        <v>2.2916666666666696E-2</v>
      </c>
      <c r="T685" s="105">
        <f t="shared" si="527"/>
        <v>3.1944444444444331E-2</v>
      </c>
      <c r="U685" s="56">
        <v>16.100000000000001</v>
      </c>
      <c r="V685" s="56">
        <f>INDEX('Počty dní'!A:E,MATCH(E685,'Počty dní'!C:C,0),4)</f>
        <v>205</v>
      </c>
      <c r="W685" s="166">
        <f t="shared" si="524"/>
        <v>3300.5000000000005</v>
      </c>
      <c r="X685" s="21"/>
    </row>
    <row r="686" spans="1:48" x14ac:dyDescent="0.25">
      <c r="A686" s="140">
        <v>144</v>
      </c>
      <c r="B686" s="56">
        <v>1044</v>
      </c>
      <c r="C686" s="56" t="s">
        <v>2</v>
      </c>
      <c r="D686" s="137"/>
      <c r="E686" s="101" t="str">
        <f t="shared" ref="E686:E689" si="540">CONCATENATE(C686,D686)</f>
        <v>X</v>
      </c>
      <c r="F686" s="56" t="s">
        <v>146</v>
      </c>
      <c r="G686" s="64">
        <v>22</v>
      </c>
      <c r="H686" s="56" t="str">
        <f t="shared" ref="H686:H689" si="541">CONCATENATE(F686,"/",G686)</f>
        <v>XXX122/22</v>
      </c>
      <c r="I686" s="56" t="s">
        <v>5</v>
      </c>
      <c r="J686" s="56" t="s">
        <v>5</v>
      </c>
      <c r="K686" s="103">
        <v>0.75</v>
      </c>
      <c r="L686" s="74">
        <v>0.75347222222222221</v>
      </c>
      <c r="M686" s="68" t="s">
        <v>60</v>
      </c>
      <c r="N686" s="104">
        <v>0.77500000000000002</v>
      </c>
      <c r="O686" s="68" t="s">
        <v>69</v>
      </c>
      <c r="P686" s="56" t="str">
        <f t="shared" si="520"/>
        <v>OK</v>
      </c>
      <c r="Q686" s="105">
        <f t="shared" si="521"/>
        <v>2.1527777777777812E-2</v>
      </c>
      <c r="R686" s="105">
        <f t="shared" si="522"/>
        <v>3.4722222222222099E-3</v>
      </c>
      <c r="S686" s="105">
        <f t="shared" si="523"/>
        <v>2.5000000000000022E-2</v>
      </c>
      <c r="T686" s="105">
        <f t="shared" si="527"/>
        <v>3.4722222222222099E-3</v>
      </c>
      <c r="U686" s="56">
        <v>16.100000000000001</v>
      </c>
      <c r="V686" s="56">
        <f>INDEX('Počty dní'!A:E,MATCH(E686,'Počty dní'!C:C,0),4)</f>
        <v>205</v>
      </c>
      <c r="W686" s="166">
        <f t="shared" si="524"/>
        <v>3300.5000000000005</v>
      </c>
      <c r="X686" s="21"/>
    </row>
    <row r="687" spans="1:48" x14ac:dyDescent="0.25">
      <c r="A687" s="140">
        <v>144</v>
      </c>
      <c r="B687" s="56">
        <v>1044</v>
      </c>
      <c r="C687" s="56" t="s">
        <v>2</v>
      </c>
      <c r="D687" s="128"/>
      <c r="E687" s="101" t="str">
        <f t="shared" si="540"/>
        <v>X</v>
      </c>
      <c r="F687" s="56" t="s">
        <v>146</v>
      </c>
      <c r="G687" s="64">
        <v>27</v>
      </c>
      <c r="H687" s="56" t="str">
        <f t="shared" si="541"/>
        <v>XXX122/27</v>
      </c>
      <c r="I687" s="56" t="s">
        <v>5</v>
      </c>
      <c r="J687" s="56" t="s">
        <v>5</v>
      </c>
      <c r="K687" s="103">
        <v>0.80694444444444446</v>
      </c>
      <c r="L687" s="104">
        <v>0.80763888888888891</v>
      </c>
      <c r="M687" s="68" t="s">
        <v>69</v>
      </c>
      <c r="N687" s="74">
        <v>0.82986111111111116</v>
      </c>
      <c r="O687" s="68" t="s">
        <v>60</v>
      </c>
      <c r="P687" s="56" t="str">
        <f t="shared" si="520"/>
        <v>OK</v>
      </c>
      <c r="Q687" s="105">
        <f t="shared" si="521"/>
        <v>2.2222222222222254E-2</v>
      </c>
      <c r="R687" s="105">
        <f t="shared" si="522"/>
        <v>6.9444444444444198E-4</v>
      </c>
      <c r="S687" s="105">
        <f t="shared" si="523"/>
        <v>2.2916666666666696E-2</v>
      </c>
      <c r="T687" s="105">
        <f t="shared" si="527"/>
        <v>3.1944444444444442E-2</v>
      </c>
      <c r="U687" s="56">
        <v>16.100000000000001</v>
      </c>
      <c r="V687" s="56">
        <f>INDEX('Počty dní'!A:E,MATCH(E687,'Počty dní'!C:C,0),4)</f>
        <v>205</v>
      </c>
      <c r="W687" s="166">
        <f t="shared" si="524"/>
        <v>3300.5000000000005</v>
      </c>
      <c r="X687" s="21"/>
    </row>
    <row r="688" spans="1:48" x14ac:dyDescent="0.25">
      <c r="A688" s="140">
        <v>144</v>
      </c>
      <c r="B688" s="56">
        <v>1044</v>
      </c>
      <c r="C688" s="56" t="s">
        <v>2</v>
      </c>
      <c r="D688" s="128"/>
      <c r="E688" s="101" t="str">
        <f t="shared" si="540"/>
        <v>X</v>
      </c>
      <c r="F688" s="56" t="s">
        <v>146</v>
      </c>
      <c r="G688" s="64">
        <v>24</v>
      </c>
      <c r="H688" s="56" t="str">
        <f t="shared" si="541"/>
        <v>XXX122/24</v>
      </c>
      <c r="I688" s="56" t="s">
        <v>5</v>
      </c>
      <c r="J688" s="56" t="s">
        <v>5</v>
      </c>
      <c r="K688" s="103">
        <v>0.83333333333333337</v>
      </c>
      <c r="L688" s="104">
        <v>0.83680555555555547</v>
      </c>
      <c r="M688" s="68" t="s">
        <v>60</v>
      </c>
      <c r="N688" s="74">
        <v>0.85833333333333339</v>
      </c>
      <c r="O688" s="68" t="s">
        <v>69</v>
      </c>
      <c r="P688" s="56" t="str">
        <f t="shared" si="520"/>
        <v>OK</v>
      </c>
      <c r="Q688" s="105">
        <f t="shared" si="521"/>
        <v>2.1527777777777923E-2</v>
      </c>
      <c r="R688" s="105">
        <f t="shared" si="522"/>
        <v>3.4722222222220989E-3</v>
      </c>
      <c r="S688" s="105">
        <f t="shared" si="523"/>
        <v>2.5000000000000022E-2</v>
      </c>
      <c r="T688" s="105">
        <f t="shared" si="527"/>
        <v>3.4722222222222099E-3</v>
      </c>
      <c r="U688" s="56">
        <v>16.100000000000001</v>
      </c>
      <c r="V688" s="56">
        <f>INDEX('Počty dní'!A:E,MATCH(E688,'Počty dní'!C:C,0),4)</f>
        <v>205</v>
      </c>
      <c r="W688" s="166">
        <f t="shared" si="524"/>
        <v>3300.5000000000005</v>
      </c>
      <c r="X688" s="21"/>
    </row>
    <row r="689" spans="1:48" x14ac:dyDescent="0.25">
      <c r="A689" s="140">
        <v>144</v>
      </c>
      <c r="B689" s="56">
        <v>1044</v>
      </c>
      <c r="C689" s="56" t="s">
        <v>2</v>
      </c>
      <c r="D689" s="102"/>
      <c r="E689" s="56" t="str">
        <f t="shared" si="540"/>
        <v>X</v>
      </c>
      <c r="F689" s="56" t="s">
        <v>82</v>
      </c>
      <c r="G689" s="56"/>
      <c r="H689" s="56" t="str">
        <f t="shared" si="541"/>
        <v>přejezd/</v>
      </c>
      <c r="I689" s="99"/>
      <c r="J689" s="56" t="s">
        <v>5</v>
      </c>
      <c r="K689" s="103">
        <v>0.85833333333333339</v>
      </c>
      <c r="L689" s="104">
        <v>0.85833333333333339</v>
      </c>
      <c r="M689" s="68" t="str">
        <f>O688</f>
        <v>Vír,,rozc.k Dalečínu</v>
      </c>
      <c r="N689" s="74">
        <v>0.86319444444444438</v>
      </c>
      <c r="O689" s="68" t="s">
        <v>76</v>
      </c>
      <c r="P689" s="56" t="str">
        <f t="shared" si="520"/>
        <v>OK</v>
      </c>
      <c r="Q689" s="105">
        <f t="shared" si="521"/>
        <v>4.8611111111109828E-3</v>
      </c>
      <c r="R689" s="105">
        <f t="shared" si="522"/>
        <v>0</v>
      </c>
      <c r="S689" s="105">
        <f t="shared" si="523"/>
        <v>4.8611111111109828E-3</v>
      </c>
      <c r="T689" s="105">
        <f t="shared" si="527"/>
        <v>0</v>
      </c>
      <c r="U689" s="56">
        <v>0</v>
      </c>
      <c r="V689" s="56">
        <f>INDEX('Počty dní'!A:E,MATCH(E689,'Počty dní'!C:C,0),4)</f>
        <v>205</v>
      </c>
      <c r="W689" s="166">
        <f t="shared" si="524"/>
        <v>0</v>
      </c>
      <c r="X689" s="21"/>
      <c r="AL689" s="27"/>
      <c r="AM689" s="27"/>
      <c r="AP689" s="16"/>
      <c r="AQ689" s="16"/>
      <c r="AR689" s="16"/>
      <c r="AS689" s="16"/>
      <c r="AT689" s="16"/>
      <c r="AU689" s="28"/>
      <c r="AV689" s="28"/>
    </row>
    <row r="690" spans="1:48" x14ac:dyDescent="0.25">
      <c r="A690" s="140">
        <v>144</v>
      </c>
      <c r="B690" s="56">
        <v>1044</v>
      </c>
      <c r="C690" s="56" t="s">
        <v>2</v>
      </c>
      <c r="D690" s="128"/>
      <c r="E690" s="101" t="str">
        <f t="shared" ref="E690:E692" si="542">CONCATENATE(C690,D690)</f>
        <v>X</v>
      </c>
      <c r="F690" s="56" t="s">
        <v>142</v>
      </c>
      <c r="G690" s="64">
        <v>26</v>
      </c>
      <c r="H690" s="56" t="str">
        <f t="shared" ref="H690:H692" si="543">CONCATENATE(F690,"/",G690)</f>
        <v>XXX131/26</v>
      </c>
      <c r="I690" s="56" t="s">
        <v>5</v>
      </c>
      <c r="J690" s="56" t="s">
        <v>5</v>
      </c>
      <c r="K690" s="103">
        <v>0.86319444444444438</v>
      </c>
      <c r="L690" s="104">
        <v>0.86458333333333337</v>
      </c>
      <c r="M690" s="68" t="s">
        <v>76</v>
      </c>
      <c r="N690" s="74">
        <v>0.88888888888888884</v>
      </c>
      <c r="O690" s="68" t="s">
        <v>70</v>
      </c>
      <c r="P690" s="56" t="str">
        <f t="shared" si="520"/>
        <v>OK</v>
      </c>
      <c r="Q690" s="105">
        <f t="shared" si="521"/>
        <v>2.4305555555555469E-2</v>
      </c>
      <c r="R690" s="105">
        <f t="shared" si="522"/>
        <v>1.388888888888995E-3</v>
      </c>
      <c r="S690" s="105">
        <f t="shared" si="523"/>
        <v>2.5694444444444464E-2</v>
      </c>
      <c r="T690" s="105">
        <f t="shared" si="527"/>
        <v>0</v>
      </c>
      <c r="U690" s="56">
        <v>17.8</v>
      </c>
      <c r="V690" s="56">
        <f>INDEX('Počty dní'!A:E,MATCH(E690,'Počty dní'!C:C,0),4)</f>
        <v>205</v>
      </c>
      <c r="W690" s="166">
        <f t="shared" si="524"/>
        <v>3649</v>
      </c>
      <c r="X690" s="21"/>
    </row>
    <row r="691" spans="1:48" x14ac:dyDescent="0.25">
      <c r="A691" s="140">
        <v>144</v>
      </c>
      <c r="B691" s="56">
        <v>1044</v>
      </c>
      <c r="C691" s="56" t="s">
        <v>2</v>
      </c>
      <c r="D691" s="128"/>
      <c r="E691" s="101" t="str">
        <f t="shared" si="542"/>
        <v>X</v>
      </c>
      <c r="F691" s="56" t="s">
        <v>142</v>
      </c>
      <c r="G691" s="64">
        <v>23</v>
      </c>
      <c r="H691" s="56" t="str">
        <f t="shared" si="543"/>
        <v>XXX131/23</v>
      </c>
      <c r="I691" s="56" t="s">
        <v>5</v>
      </c>
      <c r="J691" s="56" t="s">
        <v>5</v>
      </c>
      <c r="K691" s="103">
        <v>0.9194444444444444</v>
      </c>
      <c r="L691" s="104">
        <v>0.92013888888888884</v>
      </c>
      <c r="M691" s="68" t="s">
        <v>70</v>
      </c>
      <c r="N691" s="74">
        <v>0.94444444444444453</v>
      </c>
      <c r="O691" s="68" t="s">
        <v>76</v>
      </c>
      <c r="P691" s="56" t="str">
        <f t="shared" si="520"/>
        <v>OK</v>
      </c>
      <c r="Q691" s="105">
        <f t="shared" si="521"/>
        <v>2.4305555555555691E-2</v>
      </c>
      <c r="R691" s="105">
        <f t="shared" si="522"/>
        <v>6.9444444444444198E-4</v>
      </c>
      <c r="S691" s="105">
        <f t="shared" si="523"/>
        <v>2.5000000000000133E-2</v>
      </c>
      <c r="T691" s="105">
        <f t="shared" si="527"/>
        <v>3.0555555555555558E-2</v>
      </c>
      <c r="U691" s="56">
        <v>17.8</v>
      </c>
      <c r="V691" s="56">
        <f>INDEX('Počty dní'!A:E,MATCH(E691,'Počty dní'!C:C,0),4)</f>
        <v>205</v>
      </c>
      <c r="W691" s="166">
        <f t="shared" si="524"/>
        <v>3649</v>
      </c>
      <c r="X691" s="21"/>
    </row>
    <row r="692" spans="1:48" ht="15.75" thickBot="1" x14ac:dyDescent="0.3">
      <c r="A692" s="141">
        <v>144</v>
      </c>
      <c r="B692" s="58">
        <v>1044</v>
      </c>
      <c r="C692" s="58" t="s">
        <v>2</v>
      </c>
      <c r="D692" s="106"/>
      <c r="E692" s="58" t="str">
        <f t="shared" si="542"/>
        <v>X</v>
      </c>
      <c r="F692" s="58" t="s">
        <v>82</v>
      </c>
      <c r="G692" s="58"/>
      <c r="H692" s="58" t="str">
        <f t="shared" si="543"/>
        <v>přejezd/</v>
      </c>
      <c r="I692" s="198"/>
      <c r="J692" s="58" t="s">
        <v>5</v>
      </c>
      <c r="K692" s="107">
        <v>0.94444444444444453</v>
      </c>
      <c r="L692" s="108">
        <v>0.94444444444444453</v>
      </c>
      <c r="M692" s="60" t="s">
        <v>76</v>
      </c>
      <c r="N692" s="210">
        <v>0.94791666666666663</v>
      </c>
      <c r="O692" s="60" t="s">
        <v>69</v>
      </c>
      <c r="P692" s="232"/>
      <c r="Q692" s="170">
        <f t="shared" si="521"/>
        <v>3.4722222222220989E-3</v>
      </c>
      <c r="R692" s="170">
        <f t="shared" si="522"/>
        <v>0</v>
      </c>
      <c r="S692" s="170">
        <f t="shared" si="523"/>
        <v>3.4722222222220989E-3</v>
      </c>
      <c r="T692" s="170">
        <f t="shared" si="527"/>
        <v>0</v>
      </c>
      <c r="U692" s="58">
        <v>0</v>
      </c>
      <c r="V692" s="58">
        <f>INDEX('Počty dní'!A:E,MATCH(E692,'Počty dní'!C:C,0),4)</f>
        <v>205</v>
      </c>
      <c r="W692" s="171">
        <f t="shared" si="524"/>
        <v>0</v>
      </c>
      <c r="X692" s="21"/>
      <c r="AL692" s="27"/>
      <c r="AM692" s="27"/>
      <c r="AP692" s="16"/>
      <c r="AQ692" s="16"/>
      <c r="AR692" s="16"/>
      <c r="AS692" s="16"/>
      <c r="AT692" s="16"/>
      <c r="AU692" s="28"/>
      <c r="AV692" s="28"/>
    </row>
    <row r="693" spans="1:48" ht="15.75" thickBot="1" x14ac:dyDescent="0.3">
      <c r="A693" s="172" t="str">
        <f ca="1">CONCATENATE(INDIRECT("R[-3]C[0]",FALSE),"celkem")</f>
        <v>144celkem</v>
      </c>
      <c r="B693" s="173"/>
      <c r="C693" s="173" t="str">
        <f ca="1">INDIRECT("R[-1]C[12]",FALSE)</f>
        <v>Vír,,rozc.k Dalečínu</v>
      </c>
      <c r="D693" s="174"/>
      <c r="E693" s="173"/>
      <c r="F693" s="175"/>
      <c r="G693" s="173"/>
      <c r="H693" s="176"/>
      <c r="I693" s="177"/>
      <c r="J693" s="178" t="str">
        <f ca="1">INDIRECT("R[-3]C[0]",FALSE)</f>
        <v>S</v>
      </c>
      <c r="K693" s="179"/>
      <c r="L693" s="180"/>
      <c r="M693" s="181"/>
      <c r="N693" s="180"/>
      <c r="O693" s="182"/>
      <c r="P693" s="173"/>
      <c r="Q693" s="183">
        <f>SUM(Q671:Q692)</f>
        <v>0.46249999999999997</v>
      </c>
      <c r="R693" s="183">
        <f>SUM(R671:R692)</f>
        <v>3.1944444444444386E-2</v>
      </c>
      <c r="S693" s="183">
        <f>SUM(S671:S692)</f>
        <v>0.49444444444444435</v>
      </c>
      <c r="T693" s="183">
        <f>SUM(T671:T692)</f>
        <v>0.27361111111111114</v>
      </c>
      <c r="U693" s="184">
        <f>SUM(U671:U692)</f>
        <v>343.60000000000008</v>
      </c>
      <c r="V693" s="185"/>
      <c r="W693" s="186">
        <f>SUM(W671:W692)</f>
        <v>70438</v>
      </c>
      <c r="X693" s="21"/>
    </row>
    <row r="694" spans="1:48" x14ac:dyDescent="0.25">
      <c r="A694" s="109"/>
      <c r="F694" s="75"/>
      <c r="H694" s="110"/>
      <c r="I694" s="111"/>
      <c r="J694" s="112"/>
      <c r="K694" s="113"/>
      <c r="L694" s="121"/>
      <c r="M694" s="83"/>
      <c r="N694" s="121"/>
      <c r="O694" s="61"/>
      <c r="Q694" s="114"/>
      <c r="R694" s="114"/>
      <c r="S694" s="114"/>
      <c r="T694" s="114"/>
      <c r="U694" s="115"/>
      <c r="W694" s="115"/>
      <c r="X694" s="21"/>
    </row>
    <row r="695" spans="1:48" ht="15.75" thickBot="1" x14ac:dyDescent="0.3">
      <c r="D695" s="129"/>
      <c r="E695" s="116"/>
      <c r="G695" s="67"/>
      <c r="K695" s="117"/>
      <c r="L695" s="69"/>
      <c r="M695" s="70"/>
      <c r="N695" s="118"/>
      <c r="O695" s="70"/>
      <c r="X695" s="21"/>
    </row>
    <row r="696" spans="1:48" x14ac:dyDescent="0.25">
      <c r="A696" s="138">
        <v>145</v>
      </c>
      <c r="B696" s="53">
        <v>1045</v>
      </c>
      <c r="C696" s="53" t="s">
        <v>2</v>
      </c>
      <c r="D696" s="159"/>
      <c r="E696" s="160" t="str">
        <f t="shared" ref="E696:E708" si="544">CONCATENATE(C696,D696)</f>
        <v>X</v>
      </c>
      <c r="F696" s="53" t="s">
        <v>130</v>
      </c>
      <c r="G696" s="188">
        <v>1</v>
      </c>
      <c r="H696" s="53" t="str">
        <f t="shared" ref="H696:H708" si="545">CONCATENATE(F696,"/",G696)</f>
        <v>XXX125/1</v>
      </c>
      <c r="I696" s="53" t="s">
        <v>5</v>
      </c>
      <c r="J696" s="53" t="s">
        <v>5</v>
      </c>
      <c r="K696" s="162">
        <v>0.18958333333333333</v>
      </c>
      <c r="L696" s="163">
        <v>0.19027777777777777</v>
      </c>
      <c r="M696" s="193" t="s">
        <v>73</v>
      </c>
      <c r="N696" s="163">
        <v>0.20138888888888887</v>
      </c>
      <c r="O696" s="193" t="s">
        <v>60</v>
      </c>
      <c r="P696" s="53" t="str">
        <f t="shared" ref="P696:P707" si="546">IF(M697=O696,"OK","POZOR")</f>
        <v>OK</v>
      </c>
      <c r="Q696" s="165">
        <f t="shared" ref="Q696:Q708" si="547">IF(ISNUMBER(G696),N696-L696,IF(F696="přejezd",N696-L696,0))</f>
        <v>1.1111111111111099E-2</v>
      </c>
      <c r="R696" s="165">
        <f t="shared" ref="R696:R708" si="548">IF(ISNUMBER(G696),L696-K696,0)</f>
        <v>6.9444444444444198E-4</v>
      </c>
      <c r="S696" s="165">
        <f t="shared" ref="S696:S708" si="549">Q696+R696</f>
        <v>1.1805555555555541E-2</v>
      </c>
      <c r="T696" s="165"/>
      <c r="U696" s="53">
        <v>7.8</v>
      </c>
      <c r="V696" s="53">
        <f>INDEX('Počty dní'!A:E,MATCH(E696,'Počty dní'!C:C,0),4)</f>
        <v>205</v>
      </c>
      <c r="W696" s="98">
        <f t="shared" ref="W696:W708" si="550">V696*U696</f>
        <v>1599</v>
      </c>
      <c r="X696" s="21"/>
    </row>
    <row r="697" spans="1:48" x14ac:dyDescent="0.25">
      <c r="A697" s="140">
        <v>145</v>
      </c>
      <c r="B697" s="56">
        <v>1045</v>
      </c>
      <c r="C697" s="56" t="s">
        <v>2</v>
      </c>
      <c r="D697" s="128"/>
      <c r="E697" s="101" t="str">
        <f t="shared" ref="E697:E706" si="551">CONCATENATE(C697,D697)</f>
        <v>X</v>
      </c>
      <c r="F697" s="56" t="s">
        <v>131</v>
      </c>
      <c r="G697" s="64">
        <v>1</v>
      </c>
      <c r="H697" s="56" t="str">
        <f t="shared" ref="H697:H706" si="552">CONCATENATE(F697,"/",G697)</f>
        <v>XXX123/1</v>
      </c>
      <c r="I697" s="56" t="s">
        <v>5</v>
      </c>
      <c r="J697" s="56" t="s">
        <v>5</v>
      </c>
      <c r="K697" s="103">
        <v>0.23194444444444443</v>
      </c>
      <c r="L697" s="74">
        <v>0.23263888888888887</v>
      </c>
      <c r="M697" s="68" t="s">
        <v>60</v>
      </c>
      <c r="N697" s="104">
        <v>0.24652777777777779</v>
      </c>
      <c r="O697" s="68" t="s">
        <v>60</v>
      </c>
      <c r="P697" s="56" t="str">
        <f t="shared" si="546"/>
        <v>OK</v>
      </c>
      <c r="Q697" s="105">
        <f t="shared" si="547"/>
        <v>1.3888888888888923E-2</v>
      </c>
      <c r="R697" s="105">
        <f t="shared" si="548"/>
        <v>6.9444444444444198E-4</v>
      </c>
      <c r="S697" s="105">
        <f t="shared" si="549"/>
        <v>1.4583333333333365E-2</v>
      </c>
      <c r="T697" s="105">
        <f t="shared" ref="T697:T708" si="553">K697-N696</f>
        <v>3.0555555555555558E-2</v>
      </c>
      <c r="U697" s="56">
        <v>12.6</v>
      </c>
      <c r="V697" s="56">
        <f>INDEX('Počty dní'!A:E,MATCH(E697,'Počty dní'!C:C,0),4)</f>
        <v>205</v>
      </c>
      <c r="W697" s="166">
        <f t="shared" ref="W697:W706" si="554">V697*U697</f>
        <v>2583</v>
      </c>
      <c r="X697" s="21"/>
    </row>
    <row r="698" spans="1:48" x14ac:dyDescent="0.25">
      <c r="A698" s="140">
        <v>145</v>
      </c>
      <c r="B698" s="56">
        <v>1045</v>
      </c>
      <c r="C698" s="56" t="s">
        <v>2</v>
      </c>
      <c r="D698" s="137"/>
      <c r="E698" s="101" t="str">
        <f t="shared" si="551"/>
        <v>X</v>
      </c>
      <c r="F698" s="56" t="s">
        <v>146</v>
      </c>
      <c r="G698" s="64">
        <v>4</v>
      </c>
      <c r="H698" s="56" t="str">
        <f t="shared" si="552"/>
        <v>XXX122/4</v>
      </c>
      <c r="I698" s="56" t="s">
        <v>5</v>
      </c>
      <c r="J698" s="56" t="s">
        <v>5</v>
      </c>
      <c r="K698" s="103">
        <v>0.25138888888888888</v>
      </c>
      <c r="L698" s="74">
        <v>0.25208333333333333</v>
      </c>
      <c r="M698" s="68" t="s">
        <v>60</v>
      </c>
      <c r="N698" s="104">
        <v>0.28750000000000003</v>
      </c>
      <c r="O698" s="68" t="s">
        <v>91</v>
      </c>
      <c r="P698" s="56" t="str">
        <f t="shared" si="546"/>
        <v>OK</v>
      </c>
      <c r="Q698" s="105">
        <f t="shared" si="547"/>
        <v>3.5416666666666707E-2</v>
      </c>
      <c r="R698" s="105">
        <f t="shared" si="548"/>
        <v>6.9444444444444198E-4</v>
      </c>
      <c r="S698" s="105">
        <f t="shared" si="549"/>
        <v>3.6111111111111149E-2</v>
      </c>
      <c r="T698" s="105">
        <f t="shared" si="553"/>
        <v>4.8611111111110938E-3</v>
      </c>
      <c r="U698" s="56">
        <v>30.2</v>
      </c>
      <c r="V698" s="56">
        <f>INDEX('Počty dní'!A:E,MATCH(E698,'Počty dní'!C:C,0),4)</f>
        <v>205</v>
      </c>
      <c r="W698" s="166">
        <f t="shared" si="554"/>
        <v>6191</v>
      </c>
      <c r="X698" s="21"/>
    </row>
    <row r="699" spans="1:48" x14ac:dyDescent="0.25">
      <c r="A699" s="140">
        <v>145</v>
      </c>
      <c r="B699" s="56">
        <v>1045</v>
      </c>
      <c r="C699" s="56" t="s">
        <v>2</v>
      </c>
      <c r="D699" s="128"/>
      <c r="E699" s="101" t="str">
        <f t="shared" si="551"/>
        <v>X</v>
      </c>
      <c r="F699" s="56" t="s">
        <v>146</v>
      </c>
      <c r="G699" s="64">
        <v>7</v>
      </c>
      <c r="H699" s="56" t="str">
        <f t="shared" si="552"/>
        <v>XXX122/7</v>
      </c>
      <c r="I699" s="56" t="s">
        <v>5</v>
      </c>
      <c r="J699" s="56" t="s">
        <v>5</v>
      </c>
      <c r="K699" s="103">
        <v>0.29097222222222224</v>
      </c>
      <c r="L699" s="104">
        <v>0.29305555555555557</v>
      </c>
      <c r="M699" s="68" t="s">
        <v>91</v>
      </c>
      <c r="N699" s="74">
        <v>0.32986111111111099</v>
      </c>
      <c r="O699" s="68" t="s">
        <v>60</v>
      </c>
      <c r="P699" s="56" t="str">
        <f t="shared" si="546"/>
        <v>OK</v>
      </c>
      <c r="Q699" s="105">
        <f t="shared" si="547"/>
        <v>3.6805555555555425E-2</v>
      </c>
      <c r="R699" s="105">
        <f t="shared" si="548"/>
        <v>2.0833333333333259E-3</v>
      </c>
      <c r="S699" s="105">
        <f t="shared" si="549"/>
        <v>3.8888888888888751E-2</v>
      </c>
      <c r="T699" s="105">
        <f t="shared" si="553"/>
        <v>3.4722222222222099E-3</v>
      </c>
      <c r="U699" s="56">
        <v>30.2</v>
      </c>
      <c r="V699" s="56">
        <f>INDEX('Počty dní'!A:E,MATCH(E699,'Počty dní'!C:C,0),4)</f>
        <v>205</v>
      </c>
      <c r="W699" s="166">
        <f t="shared" si="554"/>
        <v>6191</v>
      </c>
      <c r="X699" s="21"/>
    </row>
    <row r="700" spans="1:48" x14ac:dyDescent="0.25">
      <c r="A700" s="140">
        <v>145</v>
      </c>
      <c r="B700" s="56">
        <v>1045</v>
      </c>
      <c r="C700" s="56" t="s">
        <v>2</v>
      </c>
      <c r="D700" s="128"/>
      <c r="E700" s="101" t="str">
        <f t="shared" si="551"/>
        <v>X</v>
      </c>
      <c r="F700" s="56" t="s">
        <v>138</v>
      </c>
      <c r="G700" s="64">
        <v>56</v>
      </c>
      <c r="H700" s="56" t="str">
        <f t="shared" si="552"/>
        <v>XXX121/56</v>
      </c>
      <c r="I700" s="56" t="s">
        <v>5</v>
      </c>
      <c r="J700" s="56" t="s">
        <v>5</v>
      </c>
      <c r="K700" s="103">
        <v>0.375</v>
      </c>
      <c r="L700" s="104">
        <v>0.37847222222222227</v>
      </c>
      <c r="M700" s="68" t="s">
        <v>60</v>
      </c>
      <c r="N700" s="74">
        <v>0.39930555555555558</v>
      </c>
      <c r="O700" s="57" t="s">
        <v>56</v>
      </c>
      <c r="P700" s="56" t="str">
        <f t="shared" si="546"/>
        <v>OK</v>
      </c>
      <c r="Q700" s="105">
        <f t="shared" si="547"/>
        <v>2.0833333333333315E-2</v>
      </c>
      <c r="R700" s="105">
        <f t="shared" si="548"/>
        <v>3.4722222222222654E-3</v>
      </c>
      <c r="S700" s="105">
        <f t="shared" si="549"/>
        <v>2.430555555555558E-2</v>
      </c>
      <c r="T700" s="105">
        <f t="shared" si="553"/>
        <v>4.5138888888889006E-2</v>
      </c>
      <c r="U700" s="56">
        <v>17.8</v>
      </c>
      <c r="V700" s="56">
        <f>INDEX('Počty dní'!A:E,MATCH(E700,'Počty dní'!C:C,0),4)</f>
        <v>205</v>
      </c>
      <c r="W700" s="166">
        <f t="shared" si="554"/>
        <v>3649</v>
      </c>
      <c r="X700" s="21"/>
    </row>
    <row r="701" spans="1:48" x14ac:dyDescent="0.25">
      <c r="A701" s="140">
        <v>145</v>
      </c>
      <c r="B701" s="56">
        <v>1045</v>
      </c>
      <c r="C701" s="56" t="s">
        <v>2</v>
      </c>
      <c r="D701" s="128"/>
      <c r="E701" s="101" t="str">
        <f t="shared" si="551"/>
        <v>X</v>
      </c>
      <c r="F701" s="56" t="s">
        <v>138</v>
      </c>
      <c r="G701" s="64">
        <v>53</v>
      </c>
      <c r="H701" s="56" t="str">
        <f t="shared" si="552"/>
        <v>XXX121/53</v>
      </c>
      <c r="I701" s="56" t="s">
        <v>5</v>
      </c>
      <c r="J701" s="56" t="s">
        <v>5</v>
      </c>
      <c r="K701" s="103">
        <v>0.43402777777777773</v>
      </c>
      <c r="L701" s="104">
        <v>0.4375</v>
      </c>
      <c r="M701" s="57" t="s">
        <v>56</v>
      </c>
      <c r="N701" s="74">
        <v>0.45694444444444443</v>
      </c>
      <c r="O701" s="68" t="s">
        <v>60</v>
      </c>
      <c r="P701" s="56" t="str">
        <f t="shared" si="546"/>
        <v>OK</v>
      </c>
      <c r="Q701" s="105">
        <f t="shared" si="547"/>
        <v>1.9444444444444431E-2</v>
      </c>
      <c r="R701" s="105">
        <f t="shared" si="548"/>
        <v>3.4722222222222654E-3</v>
      </c>
      <c r="S701" s="105">
        <f t="shared" si="549"/>
        <v>2.2916666666666696E-2</v>
      </c>
      <c r="T701" s="105">
        <f t="shared" si="553"/>
        <v>3.4722222222222154E-2</v>
      </c>
      <c r="U701" s="56">
        <v>17.8</v>
      </c>
      <c r="V701" s="56">
        <f>INDEX('Počty dní'!A:E,MATCH(E701,'Počty dní'!C:C,0),4)</f>
        <v>205</v>
      </c>
      <c r="W701" s="166">
        <f t="shared" si="554"/>
        <v>3649</v>
      </c>
      <c r="X701" s="21"/>
    </row>
    <row r="702" spans="1:48" x14ac:dyDescent="0.25">
      <c r="A702" s="140">
        <v>145</v>
      </c>
      <c r="B702" s="56">
        <v>1045</v>
      </c>
      <c r="C702" s="56" t="s">
        <v>2</v>
      </c>
      <c r="D702" s="128"/>
      <c r="E702" s="101" t="str">
        <f t="shared" si="551"/>
        <v>X</v>
      </c>
      <c r="F702" s="56" t="s">
        <v>130</v>
      </c>
      <c r="G702" s="64">
        <v>6</v>
      </c>
      <c r="H702" s="56" t="str">
        <f t="shared" si="552"/>
        <v>XXX125/6</v>
      </c>
      <c r="I702" s="56" t="s">
        <v>5</v>
      </c>
      <c r="J702" s="56" t="s">
        <v>5</v>
      </c>
      <c r="K702" s="103">
        <v>0.54444444444444451</v>
      </c>
      <c r="L702" s="104">
        <v>0.54513888888888895</v>
      </c>
      <c r="M702" s="68" t="s">
        <v>60</v>
      </c>
      <c r="N702" s="104">
        <v>0.55625000000000002</v>
      </c>
      <c r="O702" s="68" t="s">
        <v>73</v>
      </c>
      <c r="P702" s="56" t="str">
        <f t="shared" si="546"/>
        <v>OK</v>
      </c>
      <c r="Q702" s="105">
        <f t="shared" si="547"/>
        <v>1.1111111111111072E-2</v>
      </c>
      <c r="R702" s="105">
        <f t="shared" si="548"/>
        <v>6.9444444444444198E-4</v>
      </c>
      <c r="S702" s="105">
        <f t="shared" si="549"/>
        <v>1.1805555555555514E-2</v>
      </c>
      <c r="T702" s="105">
        <f t="shared" si="553"/>
        <v>8.7500000000000078E-2</v>
      </c>
      <c r="U702" s="56">
        <v>7.8</v>
      </c>
      <c r="V702" s="56">
        <f>INDEX('Počty dní'!A:E,MATCH(E702,'Počty dní'!C:C,0),4)</f>
        <v>205</v>
      </c>
      <c r="W702" s="166">
        <f t="shared" si="554"/>
        <v>1599</v>
      </c>
      <c r="X702" s="21"/>
    </row>
    <row r="703" spans="1:48" x14ac:dyDescent="0.25">
      <c r="A703" s="140">
        <v>145</v>
      </c>
      <c r="B703" s="56">
        <v>1045</v>
      </c>
      <c r="C703" s="56" t="s">
        <v>2</v>
      </c>
      <c r="D703" s="128"/>
      <c r="E703" s="101" t="str">
        <f t="shared" si="551"/>
        <v>X</v>
      </c>
      <c r="F703" s="56" t="s">
        <v>130</v>
      </c>
      <c r="G703" s="64">
        <v>7</v>
      </c>
      <c r="H703" s="56" t="str">
        <f t="shared" si="552"/>
        <v>XXX125/7</v>
      </c>
      <c r="I703" s="56" t="s">
        <v>5</v>
      </c>
      <c r="J703" s="56" t="s">
        <v>5</v>
      </c>
      <c r="K703" s="103">
        <v>0.56805555555555554</v>
      </c>
      <c r="L703" s="104">
        <v>0.56874999999999998</v>
      </c>
      <c r="M703" s="68" t="s">
        <v>73</v>
      </c>
      <c r="N703" s="104">
        <v>0.57986111111111105</v>
      </c>
      <c r="O703" s="68" t="s">
        <v>60</v>
      </c>
      <c r="P703" s="56" t="str">
        <f t="shared" si="546"/>
        <v>OK</v>
      </c>
      <c r="Q703" s="105">
        <f t="shared" si="547"/>
        <v>1.1111111111111072E-2</v>
      </c>
      <c r="R703" s="105">
        <f t="shared" si="548"/>
        <v>6.9444444444444198E-4</v>
      </c>
      <c r="S703" s="105">
        <f t="shared" si="549"/>
        <v>1.1805555555555514E-2</v>
      </c>
      <c r="T703" s="105">
        <f t="shared" si="553"/>
        <v>1.1805555555555514E-2</v>
      </c>
      <c r="U703" s="56">
        <v>7.8</v>
      </c>
      <c r="V703" s="56">
        <f>INDEX('Počty dní'!A:E,MATCH(E703,'Počty dní'!C:C,0),4)</f>
        <v>205</v>
      </c>
      <c r="W703" s="166">
        <f t="shared" si="554"/>
        <v>1599</v>
      </c>
      <c r="X703" s="21"/>
    </row>
    <row r="704" spans="1:48" x14ac:dyDescent="0.25">
      <c r="A704" s="140">
        <v>145</v>
      </c>
      <c r="B704" s="56">
        <v>1045</v>
      </c>
      <c r="C704" s="56" t="s">
        <v>2</v>
      </c>
      <c r="D704" s="128"/>
      <c r="E704" s="101" t="str">
        <f t="shared" si="551"/>
        <v>X</v>
      </c>
      <c r="F704" s="54" t="s">
        <v>138</v>
      </c>
      <c r="G704" s="64">
        <v>58</v>
      </c>
      <c r="H704" s="56" t="str">
        <f t="shared" si="552"/>
        <v>XXX121/58</v>
      </c>
      <c r="I704" s="56" t="s">
        <v>5</v>
      </c>
      <c r="J704" s="56" t="s">
        <v>5</v>
      </c>
      <c r="K704" s="103">
        <v>0.58888888888888891</v>
      </c>
      <c r="L704" s="104">
        <v>0.59027777777777779</v>
      </c>
      <c r="M704" s="68" t="s">
        <v>60</v>
      </c>
      <c r="N704" s="104">
        <v>0.61111111111111105</v>
      </c>
      <c r="O704" s="68" t="s">
        <v>56</v>
      </c>
      <c r="P704" s="56" t="str">
        <f t="shared" si="546"/>
        <v>OK</v>
      </c>
      <c r="Q704" s="105">
        <f t="shared" si="547"/>
        <v>2.0833333333333259E-2</v>
      </c>
      <c r="R704" s="105">
        <f t="shared" si="548"/>
        <v>1.388888888888884E-3</v>
      </c>
      <c r="S704" s="105">
        <f t="shared" si="549"/>
        <v>2.2222222222222143E-2</v>
      </c>
      <c r="T704" s="105">
        <f t="shared" si="553"/>
        <v>9.0277777777778567E-3</v>
      </c>
      <c r="U704" s="56">
        <v>17.8</v>
      </c>
      <c r="V704" s="56">
        <f>INDEX('Počty dní'!A:E,MATCH(E704,'Počty dní'!C:C,0),4)</f>
        <v>205</v>
      </c>
      <c r="W704" s="166">
        <f t="shared" si="554"/>
        <v>3649</v>
      </c>
      <c r="X704" s="21"/>
    </row>
    <row r="705" spans="1:48" x14ac:dyDescent="0.25">
      <c r="A705" s="140">
        <v>145</v>
      </c>
      <c r="B705" s="56">
        <v>1045</v>
      </c>
      <c r="C705" s="56" t="s">
        <v>2</v>
      </c>
      <c r="D705" s="128"/>
      <c r="E705" s="101" t="str">
        <f t="shared" si="551"/>
        <v>X</v>
      </c>
      <c r="F705" s="56" t="s">
        <v>139</v>
      </c>
      <c r="G705" s="64">
        <v>15</v>
      </c>
      <c r="H705" s="56" t="str">
        <f t="shared" si="552"/>
        <v>XXX124/15</v>
      </c>
      <c r="I705" s="56" t="s">
        <v>5</v>
      </c>
      <c r="J705" s="56" t="s">
        <v>5</v>
      </c>
      <c r="K705" s="103">
        <v>0.625</v>
      </c>
      <c r="L705" s="104">
        <v>0.62708333333333333</v>
      </c>
      <c r="M705" s="68" t="s">
        <v>56</v>
      </c>
      <c r="N705" s="104">
        <v>0.64166666666666672</v>
      </c>
      <c r="O705" s="81" t="s">
        <v>90</v>
      </c>
      <c r="P705" s="56" t="str">
        <f t="shared" si="546"/>
        <v>OK</v>
      </c>
      <c r="Q705" s="105">
        <f t="shared" si="547"/>
        <v>1.4583333333333393E-2</v>
      </c>
      <c r="R705" s="105">
        <f t="shared" si="548"/>
        <v>2.0833333333333259E-3</v>
      </c>
      <c r="S705" s="105">
        <f t="shared" si="549"/>
        <v>1.6666666666666718E-2</v>
      </c>
      <c r="T705" s="105">
        <f t="shared" si="553"/>
        <v>1.3888888888888951E-2</v>
      </c>
      <c r="U705" s="56">
        <v>12.5</v>
      </c>
      <c r="V705" s="56">
        <f>INDEX('Počty dní'!A:E,MATCH(E705,'Počty dní'!C:C,0),4)</f>
        <v>205</v>
      </c>
      <c r="W705" s="166">
        <f t="shared" si="554"/>
        <v>2562.5</v>
      </c>
      <c r="X705" s="21"/>
    </row>
    <row r="706" spans="1:48" x14ac:dyDescent="0.25">
      <c r="A706" s="140">
        <v>145</v>
      </c>
      <c r="B706" s="56">
        <v>1045</v>
      </c>
      <c r="C706" s="56" t="s">
        <v>2</v>
      </c>
      <c r="D706" s="128"/>
      <c r="E706" s="101" t="str">
        <f t="shared" si="551"/>
        <v>X</v>
      </c>
      <c r="F706" s="56" t="s">
        <v>146</v>
      </c>
      <c r="G706" s="64">
        <v>21</v>
      </c>
      <c r="H706" s="56" t="str">
        <f t="shared" si="552"/>
        <v>XXX122/21</v>
      </c>
      <c r="I706" s="56" t="s">
        <v>5</v>
      </c>
      <c r="J706" s="56" t="s">
        <v>5</v>
      </c>
      <c r="K706" s="103">
        <v>0.65</v>
      </c>
      <c r="L706" s="104">
        <v>0.65138888888888891</v>
      </c>
      <c r="M706" s="68" t="s">
        <v>90</v>
      </c>
      <c r="N706" s="104">
        <v>0.66319444444444442</v>
      </c>
      <c r="O706" s="68" t="s">
        <v>60</v>
      </c>
      <c r="P706" s="56" t="str">
        <f t="shared" si="546"/>
        <v>OK</v>
      </c>
      <c r="Q706" s="105">
        <f t="shared" si="547"/>
        <v>1.1805555555555514E-2</v>
      </c>
      <c r="R706" s="105">
        <f t="shared" si="548"/>
        <v>1.388888888888884E-3</v>
      </c>
      <c r="S706" s="105">
        <f t="shared" si="549"/>
        <v>1.3194444444444398E-2</v>
      </c>
      <c r="T706" s="105">
        <f t="shared" si="553"/>
        <v>8.3333333333333037E-3</v>
      </c>
      <c r="U706" s="56">
        <v>7.5</v>
      </c>
      <c r="V706" s="56">
        <f>INDEX('Počty dní'!A:E,MATCH(E706,'Počty dní'!C:C,0),4)</f>
        <v>205</v>
      </c>
      <c r="W706" s="166">
        <f t="shared" si="554"/>
        <v>1537.5</v>
      </c>
      <c r="X706" s="21"/>
    </row>
    <row r="707" spans="1:48" x14ac:dyDescent="0.25">
      <c r="A707" s="140">
        <v>145</v>
      </c>
      <c r="B707" s="56">
        <v>1045</v>
      </c>
      <c r="C707" s="56" t="s">
        <v>2</v>
      </c>
      <c r="D707" s="128"/>
      <c r="E707" s="101" t="str">
        <f t="shared" si="544"/>
        <v>X</v>
      </c>
      <c r="F707" s="56" t="s">
        <v>131</v>
      </c>
      <c r="G707" s="64">
        <v>7</v>
      </c>
      <c r="H707" s="56" t="str">
        <f t="shared" si="545"/>
        <v>XXX123/7</v>
      </c>
      <c r="I707" s="56" t="s">
        <v>5</v>
      </c>
      <c r="J707" s="56" t="s">
        <v>5</v>
      </c>
      <c r="K707" s="103">
        <v>0.67083333333333339</v>
      </c>
      <c r="L707" s="104">
        <v>0.67152777777777783</v>
      </c>
      <c r="M707" s="68" t="s">
        <v>60</v>
      </c>
      <c r="N707" s="104">
        <v>0.68611111111111101</v>
      </c>
      <c r="O707" s="68" t="s">
        <v>60</v>
      </c>
      <c r="P707" s="56" t="str">
        <f t="shared" si="546"/>
        <v>OK</v>
      </c>
      <c r="Q707" s="105">
        <f t="shared" si="547"/>
        <v>1.4583333333333171E-2</v>
      </c>
      <c r="R707" s="105">
        <f t="shared" si="548"/>
        <v>6.9444444444444198E-4</v>
      </c>
      <c r="S707" s="105">
        <f t="shared" si="549"/>
        <v>1.5277777777777612E-2</v>
      </c>
      <c r="T707" s="105">
        <f t="shared" si="553"/>
        <v>7.6388888888889728E-3</v>
      </c>
      <c r="U707" s="56">
        <v>12.6</v>
      </c>
      <c r="V707" s="56">
        <f>INDEX('Počty dní'!A:E,MATCH(E707,'Počty dní'!C:C,0),4)</f>
        <v>205</v>
      </c>
      <c r="W707" s="166">
        <f t="shared" si="550"/>
        <v>2583</v>
      </c>
      <c r="X707" s="21"/>
    </row>
    <row r="708" spans="1:48" ht="15.75" thickBot="1" x14ac:dyDescent="0.3">
      <c r="A708" s="141">
        <v>145</v>
      </c>
      <c r="B708" s="58">
        <v>1045</v>
      </c>
      <c r="C708" s="58" t="s">
        <v>2</v>
      </c>
      <c r="D708" s="167"/>
      <c r="E708" s="168" t="str">
        <f t="shared" si="544"/>
        <v>X</v>
      </c>
      <c r="F708" s="58" t="s">
        <v>130</v>
      </c>
      <c r="G708" s="187">
        <v>10</v>
      </c>
      <c r="H708" s="58" t="str">
        <f t="shared" si="545"/>
        <v>XXX125/10</v>
      </c>
      <c r="I708" s="58" t="s">
        <v>5</v>
      </c>
      <c r="J708" s="58" t="s">
        <v>5</v>
      </c>
      <c r="K708" s="107">
        <v>0.70972222222222225</v>
      </c>
      <c r="L708" s="108">
        <v>0.71180555555555547</v>
      </c>
      <c r="M708" s="60" t="s">
        <v>60</v>
      </c>
      <c r="N708" s="108">
        <v>0.72291666666666676</v>
      </c>
      <c r="O708" s="60" t="s">
        <v>73</v>
      </c>
      <c r="P708" s="232"/>
      <c r="Q708" s="170">
        <f t="shared" si="547"/>
        <v>1.1111111111111294E-2</v>
      </c>
      <c r="R708" s="170">
        <f t="shared" si="548"/>
        <v>2.0833333333332149E-3</v>
      </c>
      <c r="S708" s="170">
        <f t="shared" si="549"/>
        <v>1.3194444444444509E-2</v>
      </c>
      <c r="T708" s="170">
        <f t="shared" si="553"/>
        <v>2.3611111111111249E-2</v>
      </c>
      <c r="U708" s="58">
        <v>7.8</v>
      </c>
      <c r="V708" s="58">
        <f>INDEX('Počty dní'!A:E,MATCH(E708,'Počty dní'!C:C,0),4)</f>
        <v>205</v>
      </c>
      <c r="W708" s="171">
        <f t="shared" si="550"/>
        <v>1599</v>
      </c>
      <c r="X708" s="21"/>
    </row>
    <row r="709" spans="1:48" ht="15.75" thickBot="1" x14ac:dyDescent="0.3">
      <c r="A709" s="172" t="str">
        <f ca="1">CONCATENATE(INDIRECT("R[-3]C[0]",FALSE),"celkem")</f>
        <v>145celkem</v>
      </c>
      <c r="B709" s="173"/>
      <c r="C709" s="173" t="str">
        <f ca="1">INDIRECT("R[-1]C[12]",FALSE)</f>
        <v>Sejřek,Bor</v>
      </c>
      <c r="D709" s="174"/>
      <c r="E709" s="173"/>
      <c r="F709" s="175"/>
      <c r="G709" s="173"/>
      <c r="H709" s="176"/>
      <c r="I709" s="177"/>
      <c r="J709" s="178" t="str">
        <f ca="1">INDIRECT("R[-3]C[0]",FALSE)</f>
        <v>S</v>
      </c>
      <c r="K709" s="179"/>
      <c r="L709" s="180"/>
      <c r="M709" s="181"/>
      <c r="N709" s="180"/>
      <c r="O709" s="182"/>
      <c r="P709" s="173"/>
      <c r="Q709" s="183">
        <f>SUM(Q696:Q708)</f>
        <v>0.23263888888888867</v>
      </c>
      <c r="R709" s="183">
        <f>SUM(R696:R708)</f>
        <v>2.0138888888888817E-2</v>
      </c>
      <c r="S709" s="183">
        <f>SUM(S696:S708)</f>
        <v>0.25277777777777749</v>
      </c>
      <c r="T709" s="183">
        <f>SUM(T696:T708)</f>
        <v>0.28055555555555595</v>
      </c>
      <c r="U709" s="184">
        <f>SUM(U696:U708)</f>
        <v>190.20000000000002</v>
      </c>
      <c r="V709" s="185"/>
      <c r="W709" s="186">
        <f>SUM(W696:W708)</f>
        <v>38991</v>
      </c>
      <c r="X709" s="21"/>
    </row>
    <row r="710" spans="1:48" x14ac:dyDescent="0.25">
      <c r="A710" s="109"/>
      <c r="F710" s="75"/>
      <c r="H710" s="110"/>
      <c r="I710" s="111"/>
      <c r="J710" s="112"/>
      <c r="K710" s="113"/>
      <c r="L710" s="121"/>
      <c r="M710" s="83"/>
      <c r="N710" s="121"/>
      <c r="O710" s="61"/>
      <c r="Q710" s="114"/>
      <c r="R710" s="114"/>
      <c r="S710" s="114"/>
      <c r="T710" s="114"/>
      <c r="U710" s="115"/>
      <c r="W710" s="115"/>
      <c r="X710" s="21"/>
    </row>
    <row r="711" spans="1:48" ht="15.75" thickBot="1" x14ac:dyDescent="0.3">
      <c r="D711" s="129"/>
      <c r="E711" s="116"/>
      <c r="G711" s="67"/>
      <c r="K711" s="117"/>
      <c r="L711" s="118"/>
      <c r="M711" s="70"/>
      <c r="N711" s="118"/>
      <c r="O711" s="80"/>
      <c r="X711" s="21"/>
    </row>
    <row r="712" spans="1:48" x14ac:dyDescent="0.25">
      <c r="A712" s="138">
        <v>146</v>
      </c>
      <c r="B712" s="53">
        <v>1046</v>
      </c>
      <c r="C712" s="53" t="s">
        <v>2</v>
      </c>
      <c r="D712" s="159"/>
      <c r="E712" s="160" t="str">
        <f>CONCATENATE(C712,D712)</f>
        <v>X</v>
      </c>
      <c r="F712" s="53" t="s">
        <v>144</v>
      </c>
      <c r="G712" s="188">
        <v>2</v>
      </c>
      <c r="H712" s="53" t="str">
        <f>CONCATENATE(F712,"/",G712)</f>
        <v>XXX129/2</v>
      </c>
      <c r="I712" s="53" t="s">
        <v>5</v>
      </c>
      <c r="J712" s="53" t="s">
        <v>5</v>
      </c>
      <c r="K712" s="162">
        <v>0.17708333333333334</v>
      </c>
      <c r="L712" s="163">
        <v>0.17847222222222223</v>
      </c>
      <c r="M712" s="193" t="s">
        <v>80</v>
      </c>
      <c r="N712" s="163">
        <v>0.20555555555555557</v>
      </c>
      <c r="O712" s="193" t="s">
        <v>56</v>
      </c>
      <c r="P712" s="53" t="str">
        <f t="shared" ref="P712:P721" si="555">IF(M713=O712,"OK","POZOR")</f>
        <v>OK</v>
      </c>
      <c r="Q712" s="165">
        <f t="shared" ref="Q712:Q722" si="556">IF(ISNUMBER(G712),N712-L712,IF(F712="přejezd",N712-L712,0))</f>
        <v>2.7083333333333348E-2</v>
      </c>
      <c r="R712" s="165">
        <f t="shared" ref="R712:R722" si="557">IF(ISNUMBER(G712),L712-K712,0)</f>
        <v>1.388888888888884E-3</v>
      </c>
      <c r="S712" s="165">
        <f t="shared" ref="S712:S722" si="558">Q712+R712</f>
        <v>2.8472222222222232E-2</v>
      </c>
      <c r="T712" s="165"/>
      <c r="U712" s="53">
        <v>21.3</v>
      </c>
      <c r="V712" s="53">
        <f>INDEX('Počty dní'!A:E,MATCH(E712,'Počty dní'!C:C,0),4)</f>
        <v>205</v>
      </c>
      <c r="W712" s="98">
        <f t="shared" ref="W712:W722" si="559">V712*U712</f>
        <v>4366.5</v>
      </c>
      <c r="X712" s="21"/>
    </row>
    <row r="713" spans="1:48" x14ac:dyDescent="0.25">
      <c r="A713" s="140">
        <v>146</v>
      </c>
      <c r="B713" s="56">
        <v>1046</v>
      </c>
      <c r="C713" s="56" t="s">
        <v>2</v>
      </c>
      <c r="D713" s="128"/>
      <c r="E713" s="101" t="str">
        <f>CONCATENATE(C713,D713)</f>
        <v>X</v>
      </c>
      <c r="F713" s="56" t="s">
        <v>144</v>
      </c>
      <c r="G713" s="64">
        <v>3</v>
      </c>
      <c r="H713" s="56" t="str">
        <f>CONCATENATE(F713,"/",G713)</f>
        <v>XXX129/3</v>
      </c>
      <c r="I713" s="56" t="s">
        <v>5</v>
      </c>
      <c r="J713" s="56" t="s">
        <v>5</v>
      </c>
      <c r="K713" s="103">
        <v>0.20833333333333334</v>
      </c>
      <c r="L713" s="104">
        <v>0.21111111111111111</v>
      </c>
      <c r="M713" s="68" t="s">
        <v>56</v>
      </c>
      <c r="N713" s="104">
        <v>0.23541666666666669</v>
      </c>
      <c r="O713" s="68" t="s">
        <v>79</v>
      </c>
      <c r="P713" s="56" t="str">
        <f t="shared" si="555"/>
        <v>OK</v>
      </c>
      <c r="Q713" s="105">
        <f t="shared" si="556"/>
        <v>2.430555555555558E-2</v>
      </c>
      <c r="R713" s="105">
        <f t="shared" si="557"/>
        <v>2.7777777777777679E-3</v>
      </c>
      <c r="S713" s="105">
        <f t="shared" si="558"/>
        <v>2.7083333333333348E-2</v>
      </c>
      <c r="T713" s="105">
        <f t="shared" ref="T713:T722" si="560">K713-N712</f>
        <v>2.7777777777777679E-3</v>
      </c>
      <c r="U713" s="56">
        <v>20</v>
      </c>
      <c r="V713" s="56">
        <f>INDEX('Počty dní'!A:E,MATCH(E713,'Počty dní'!C:C,0),4)</f>
        <v>205</v>
      </c>
      <c r="W713" s="166">
        <f t="shared" si="559"/>
        <v>4100</v>
      </c>
      <c r="X713" s="21"/>
    </row>
    <row r="714" spans="1:48" x14ac:dyDescent="0.25">
      <c r="A714" s="140">
        <v>146</v>
      </c>
      <c r="B714" s="56">
        <v>1046</v>
      </c>
      <c r="C714" s="56" t="s">
        <v>2</v>
      </c>
      <c r="D714" s="128"/>
      <c r="E714" s="101" t="str">
        <f>CONCATENATE(C714,D714)</f>
        <v>X</v>
      </c>
      <c r="F714" s="56" t="s">
        <v>144</v>
      </c>
      <c r="G714" s="64">
        <v>6</v>
      </c>
      <c r="H714" s="56" t="str">
        <f>CONCATENATE(F714,"/",G714)</f>
        <v>XXX129/6</v>
      </c>
      <c r="I714" s="56" t="s">
        <v>5</v>
      </c>
      <c r="J714" s="56" t="s">
        <v>5</v>
      </c>
      <c r="K714" s="103">
        <v>0.25555555555555559</v>
      </c>
      <c r="L714" s="104">
        <v>0.25833333333333336</v>
      </c>
      <c r="M714" s="68" t="s">
        <v>79</v>
      </c>
      <c r="N714" s="104">
        <v>0.28541666666666665</v>
      </c>
      <c r="O714" s="68" t="s">
        <v>56</v>
      </c>
      <c r="P714" s="56" t="str">
        <f t="shared" si="555"/>
        <v>OK</v>
      </c>
      <c r="Q714" s="105">
        <f t="shared" si="556"/>
        <v>2.7083333333333293E-2</v>
      </c>
      <c r="R714" s="105">
        <f t="shared" si="557"/>
        <v>2.7777777777777679E-3</v>
      </c>
      <c r="S714" s="105">
        <f t="shared" si="558"/>
        <v>2.9861111111111061E-2</v>
      </c>
      <c r="T714" s="105">
        <f t="shared" si="560"/>
        <v>2.0138888888888901E-2</v>
      </c>
      <c r="U714" s="56">
        <v>20</v>
      </c>
      <c r="V714" s="56">
        <f>INDEX('Počty dní'!A:E,MATCH(E714,'Počty dní'!C:C,0),4)</f>
        <v>205</v>
      </c>
      <c r="W714" s="166">
        <f t="shared" si="559"/>
        <v>4100</v>
      </c>
      <c r="X714" s="21"/>
    </row>
    <row r="715" spans="1:48" x14ac:dyDescent="0.25">
      <c r="A715" s="140">
        <v>146</v>
      </c>
      <c r="B715" s="56">
        <v>1046</v>
      </c>
      <c r="C715" s="56" t="s">
        <v>2</v>
      </c>
      <c r="D715" s="128">
        <v>10</v>
      </c>
      <c r="E715" s="101" t="str">
        <f>CONCATENATE(C715,D715)</f>
        <v>X10</v>
      </c>
      <c r="F715" s="56" t="s">
        <v>144</v>
      </c>
      <c r="G715" s="64">
        <v>7</v>
      </c>
      <c r="H715" s="56" t="str">
        <f>CONCATENATE(F715,"/",G715)</f>
        <v>XXX129/7</v>
      </c>
      <c r="I715" s="56" t="s">
        <v>5</v>
      </c>
      <c r="J715" s="56" t="s">
        <v>5</v>
      </c>
      <c r="K715" s="103">
        <v>0.28541666666666665</v>
      </c>
      <c r="L715" s="104">
        <v>0.28750000000000003</v>
      </c>
      <c r="M715" s="68" t="s">
        <v>56</v>
      </c>
      <c r="N715" s="104">
        <v>0.29722222222222222</v>
      </c>
      <c r="O715" s="68" t="s">
        <v>81</v>
      </c>
      <c r="P715" s="56" t="str">
        <f t="shared" si="555"/>
        <v>OK</v>
      </c>
      <c r="Q715" s="105">
        <f t="shared" si="556"/>
        <v>9.7222222222221877E-3</v>
      </c>
      <c r="R715" s="105">
        <f t="shared" si="557"/>
        <v>2.0833333333333814E-3</v>
      </c>
      <c r="S715" s="105">
        <f t="shared" si="558"/>
        <v>1.1805555555555569E-2</v>
      </c>
      <c r="T715" s="105">
        <f t="shared" si="560"/>
        <v>0</v>
      </c>
      <c r="U715" s="56">
        <v>8.5</v>
      </c>
      <c r="V715" s="56">
        <f>INDEX('Počty dní'!A:E,MATCH(E715,'Počty dní'!C:C,0),4)</f>
        <v>195</v>
      </c>
      <c r="W715" s="166">
        <f t="shared" si="559"/>
        <v>1657.5</v>
      </c>
      <c r="X715" s="21"/>
    </row>
    <row r="716" spans="1:48" x14ac:dyDescent="0.25">
      <c r="A716" s="140">
        <v>146</v>
      </c>
      <c r="B716" s="56">
        <v>1046</v>
      </c>
      <c r="C716" s="56" t="s">
        <v>2</v>
      </c>
      <c r="D716" s="128">
        <v>10</v>
      </c>
      <c r="E716" s="101" t="str">
        <f t="shared" ref="E716:E717" si="561">CONCATENATE(C716,D716)</f>
        <v>X10</v>
      </c>
      <c r="F716" s="56" t="s">
        <v>144</v>
      </c>
      <c r="G716" s="64">
        <v>10</v>
      </c>
      <c r="H716" s="56" t="str">
        <f t="shared" ref="H716:H717" si="562">CONCATENATE(F716,"/",G716)</f>
        <v>XXX129/10</v>
      </c>
      <c r="I716" s="56" t="s">
        <v>5</v>
      </c>
      <c r="J716" s="56" t="s">
        <v>5</v>
      </c>
      <c r="K716" s="103">
        <v>0.29722222222222222</v>
      </c>
      <c r="L716" s="104">
        <v>0.2986111111111111</v>
      </c>
      <c r="M716" s="68" t="s">
        <v>81</v>
      </c>
      <c r="N716" s="104">
        <v>0.31805555555555554</v>
      </c>
      <c r="O716" s="57" t="s">
        <v>78</v>
      </c>
      <c r="P716" s="56" t="str">
        <f t="shared" si="555"/>
        <v>OK</v>
      </c>
      <c r="Q716" s="105">
        <f t="shared" si="556"/>
        <v>1.9444444444444431E-2</v>
      </c>
      <c r="R716" s="105">
        <f t="shared" si="557"/>
        <v>1.388888888888884E-3</v>
      </c>
      <c r="S716" s="105">
        <f t="shared" si="558"/>
        <v>2.0833333333333315E-2</v>
      </c>
      <c r="T716" s="105">
        <f t="shared" si="560"/>
        <v>0</v>
      </c>
      <c r="U716" s="56">
        <v>13.9</v>
      </c>
      <c r="V716" s="56">
        <f>INDEX('Počty dní'!A:E,MATCH(E716,'Počty dní'!C:C,0),4)</f>
        <v>195</v>
      </c>
      <c r="W716" s="166">
        <f t="shared" si="559"/>
        <v>2710.5</v>
      </c>
      <c r="X716" s="21"/>
    </row>
    <row r="717" spans="1:48" x14ac:dyDescent="0.25">
      <c r="A717" s="140">
        <v>146</v>
      </c>
      <c r="B717" s="56">
        <v>1046</v>
      </c>
      <c r="C717" s="56" t="s">
        <v>2</v>
      </c>
      <c r="D717" s="102"/>
      <c r="E717" s="56" t="str">
        <f t="shared" si="561"/>
        <v>X</v>
      </c>
      <c r="F717" s="56" t="s">
        <v>82</v>
      </c>
      <c r="G717" s="56"/>
      <c r="H717" s="56" t="str">
        <f t="shared" si="562"/>
        <v>přejezd/</v>
      </c>
      <c r="I717" s="56"/>
      <c r="J717" s="56" t="s">
        <v>5</v>
      </c>
      <c r="K717" s="103">
        <v>0.31805555555555554</v>
      </c>
      <c r="L717" s="104">
        <v>0.31805555555555554</v>
      </c>
      <c r="M717" s="57" t="s">
        <v>78</v>
      </c>
      <c r="N717" s="104">
        <v>0.32222222222222224</v>
      </c>
      <c r="O717" s="68" t="str">
        <f>M718</f>
        <v>Bystřice n.Pern.,,aut.nádr.</v>
      </c>
      <c r="P717" s="56" t="str">
        <f t="shared" si="555"/>
        <v>OK</v>
      </c>
      <c r="Q717" s="105">
        <f t="shared" si="556"/>
        <v>4.1666666666667074E-3</v>
      </c>
      <c r="R717" s="105">
        <f t="shared" si="557"/>
        <v>0</v>
      </c>
      <c r="S717" s="105">
        <f t="shared" si="558"/>
        <v>4.1666666666667074E-3</v>
      </c>
      <c r="T717" s="105">
        <f t="shared" si="560"/>
        <v>0</v>
      </c>
      <c r="U717" s="56">
        <v>0</v>
      </c>
      <c r="V717" s="56">
        <f>INDEX('Počty dní'!A:E,MATCH(E717,'Počty dní'!C:C,0),4)</f>
        <v>205</v>
      </c>
      <c r="W717" s="166">
        <f t="shared" si="559"/>
        <v>0</v>
      </c>
      <c r="X717" s="21"/>
      <c r="AL717" s="27"/>
      <c r="AM717" s="27"/>
      <c r="AP717" s="16"/>
      <c r="AQ717" s="16"/>
      <c r="AR717" s="16"/>
      <c r="AS717" s="16"/>
      <c r="AT717" s="16"/>
      <c r="AU717" s="28"/>
      <c r="AV717" s="28"/>
    </row>
    <row r="718" spans="1:48" x14ac:dyDescent="0.25">
      <c r="A718" s="140">
        <v>146</v>
      </c>
      <c r="B718" s="56">
        <v>1046</v>
      </c>
      <c r="C718" s="56" t="s">
        <v>2</v>
      </c>
      <c r="D718" s="128"/>
      <c r="E718" s="101" t="str">
        <f>CONCATENATE(C718,D718)</f>
        <v>X</v>
      </c>
      <c r="F718" s="56" t="s">
        <v>144</v>
      </c>
      <c r="G718" s="64">
        <v>9</v>
      </c>
      <c r="H718" s="56" t="str">
        <f>CONCATENATE(F718,"/",G718)</f>
        <v>XXX129/9</v>
      </c>
      <c r="I718" s="56" t="s">
        <v>5</v>
      </c>
      <c r="J718" s="56" t="s">
        <v>5</v>
      </c>
      <c r="K718" s="103">
        <v>0.33333333333333331</v>
      </c>
      <c r="L718" s="104">
        <v>0.33611111111111108</v>
      </c>
      <c r="M718" s="68" t="s">
        <v>56</v>
      </c>
      <c r="N718" s="104">
        <v>0.35902777777777778</v>
      </c>
      <c r="O718" s="57" t="s">
        <v>80</v>
      </c>
      <c r="P718" s="56" t="str">
        <f t="shared" si="555"/>
        <v>OK</v>
      </c>
      <c r="Q718" s="105">
        <f t="shared" si="556"/>
        <v>2.2916666666666696E-2</v>
      </c>
      <c r="R718" s="105">
        <f t="shared" si="557"/>
        <v>2.7777777777777679E-3</v>
      </c>
      <c r="S718" s="105">
        <f t="shared" si="558"/>
        <v>2.5694444444444464E-2</v>
      </c>
      <c r="T718" s="105">
        <f t="shared" si="560"/>
        <v>1.1111111111111072E-2</v>
      </c>
      <c r="U718" s="56">
        <v>19.3</v>
      </c>
      <c r="V718" s="56">
        <f>INDEX('Počty dní'!A:E,MATCH(E718,'Počty dní'!C:C,0),4)</f>
        <v>205</v>
      </c>
      <c r="W718" s="166">
        <f t="shared" si="559"/>
        <v>3956.5</v>
      </c>
      <c r="X718" s="21"/>
    </row>
    <row r="719" spans="1:48" x14ac:dyDescent="0.25">
      <c r="A719" s="140">
        <v>146</v>
      </c>
      <c r="B719" s="56">
        <v>1046</v>
      </c>
      <c r="C719" s="56" t="s">
        <v>2</v>
      </c>
      <c r="D719" s="128"/>
      <c r="E719" s="101" t="str">
        <f>CONCATENATE(C719,D719)</f>
        <v>X</v>
      </c>
      <c r="F719" s="56" t="s">
        <v>144</v>
      </c>
      <c r="G719" s="64">
        <v>14</v>
      </c>
      <c r="H719" s="56" t="str">
        <f>CONCATENATE(F719,"/",G719)</f>
        <v>XXX129/14</v>
      </c>
      <c r="I719" s="56" t="s">
        <v>5</v>
      </c>
      <c r="J719" s="56" t="s">
        <v>5</v>
      </c>
      <c r="K719" s="103">
        <v>0.46736111111111112</v>
      </c>
      <c r="L719" s="104">
        <v>0.47013888888888888</v>
      </c>
      <c r="M719" s="68" t="s">
        <v>80</v>
      </c>
      <c r="N719" s="104">
        <v>0.49374999999999997</v>
      </c>
      <c r="O719" s="68" t="s">
        <v>56</v>
      </c>
      <c r="P719" s="56" t="str">
        <f t="shared" si="555"/>
        <v>OK</v>
      </c>
      <c r="Q719" s="105">
        <f t="shared" si="556"/>
        <v>2.3611111111111083E-2</v>
      </c>
      <c r="R719" s="105">
        <f t="shared" si="557"/>
        <v>2.7777777777777679E-3</v>
      </c>
      <c r="S719" s="105">
        <f t="shared" si="558"/>
        <v>2.6388888888888851E-2</v>
      </c>
      <c r="T719" s="105">
        <f t="shared" si="560"/>
        <v>0.10833333333333334</v>
      </c>
      <c r="U719" s="56">
        <v>19.3</v>
      </c>
      <c r="V719" s="56">
        <f>INDEX('Počty dní'!A:E,MATCH(E719,'Počty dní'!C:C,0),4)</f>
        <v>205</v>
      </c>
      <c r="W719" s="166">
        <f t="shared" si="559"/>
        <v>3956.5</v>
      </c>
      <c r="X719" s="21"/>
    </row>
    <row r="720" spans="1:48" x14ac:dyDescent="0.25">
      <c r="A720" s="140">
        <v>146</v>
      </c>
      <c r="B720" s="56">
        <v>1046</v>
      </c>
      <c r="C720" s="56" t="s">
        <v>2</v>
      </c>
      <c r="D720" s="128"/>
      <c r="E720" s="101" t="str">
        <f>CONCATENATE(C720,D720)</f>
        <v>X</v>
      </c>
      <c r="F720" s="56" t="s">
        <v>144</v>
      </c>
      <c r="G720" s="64">
        <v>15</v>
      </c>
      <c r="H720" s="56" t="str">
        <f>CONCATENATE(F720,"/",G720)</f>
        <v>XXX129/15</v>
      </c>
      <c r="I720" s="56" t="s">
        <v>5</v>
      </c>
      <c r="J720" s="56" t="s">
        <v>5</v>
      </c>
      <c r="K720" s="103">
        <v>0.54166666666666663</v>
      </c>
      <c r="L720" s="104">
        <v>0.5444444444444444</v>
      </c>
      <c r="M720" s="57" t="s">
        <v>56</v>
      </c>
      <c r="N720" s="104">
        <v>0.57222222222222219</v>
      </c>
      <c r="O720" s="68" t="s">
        <v>79</v>
      </c>
      <c r="P720" s="56" t="str">
        <f t="shared" si="555"/>
        <v>OK</v>
      </c>
      <c r="Q720" s="105">
        <f t="shared" si="556"/>
        <v>2.777777777777779E-2</v>
      </c>
      <c r="R720" s="105">
        <f t="shared" si="557"/>
        <v>2.7777777777777679E-3</v>
      </c>
      <c r="S720" s="105">
        <f t="shared" si="558"/>
        <v>3.0555555555555558E-2</v>
      </c>
      <c r="T720" s="105">
        <f t="shared" si="560"/>
        <v>4.7916666666666663E-2</v>
      </c>
      <c r="U720" s="56">
        <v>22.6</v>
      </c>
      <c r="V720" s="56">
        <f>INDEX('Počty dní'!A:E,MATCH(E720,'Počty dní'!C:C,0),4)</f>
        <v>205</v>
      </c>
      <c r="W720" s="166">
        <f t="shared" si="559"/>
        <v>4633</v>
      </c>
      <c r="X720" s="21"/>
    </row>
    <row r="721" spans="1:48" x14ac:dyDescent="0.25">
      <c r="A721" s="140">
        <v>146</v>
      </c>
      <c r="B721" s="56">
        <v>1046</v>
      </c>
      <c r="C721" s="56" t="s">
        <v>2</v>
      </c>
      <c r="D721" s="128"/>
      <c r="E721" s="101" t="str">
        <f>CONCATENATE(C721,D721)</f>
        <v>X</v>
      </c>
      <c r="F721" s="56" t="s">
        <v>144</v>
      </c>
      <c r="G721" s="64">
        <v>18</v>
      </c>
      <c r="H721" s="56" t="str">
        <f>CONCATENATE(F721,"/",G721)</f>
        <v>XXX129/18</v>
      </c>
      <c r="I721" s="56" t="s">
        <v>5</v>
      </c>
      <c r="J721" s="56" t="s">
        <v>5</v>
      </c>
      <c r="K721" s="103">
        <v>0.58888888888888891</v>
      </c>
      <c r="L721" s="104">
        <v>0.59166666666666667</v>
      </c>
      <c r="M721" s="68" t="s">
        <v>79</v>
      </c>
      <c r="N721" s="104">
        <v>0.62222222222222223</v>
      </c>
      <c r="O721" s="57" t="s">
        <v>56</v>
      </c>
      <c r="P721" s="56" t="str">
        <f t="shared" si="555"/>
        <v>OK</v>
      </c>
      <c r="Q721" s="105">
        <f t="shared" si="556"/>
        <v>3.0555555555555558E-2</v>
      </c>
      <c r="R721" s="105">
        <f t="shared" si="557"/>
        <v>2.7777777777777679E-3</v>
      </c>
      <c r="S721" s="105">
        <f t="shared" si="558"/>
        <v>3.3333333333333326E-2</v>
      </c>
      <c r="T721" s="105">
        <f t="shared" si="560"/>
        <v>1.6666666666666718E-2</v>
      </c>
      <c r="U721" s="56">
        <v>22</v>
      </c>
      <c r="V721" s="56">
        <f>INDEX('Počty dní'!A:E,MATCH(E721,'Počty dní'!C:C,0),4)</f>
        <v>205</v>
      </c>
      <c r="W721" s="166">
        <f t="shared" si="559"/>
        <v>4510</v>
      </c>
      <c r="X721" s="21"/>
    </row>
    <row r="722" spans="1:48" ht="15.75" thickBot="1" x14ac:dyDescent="0.3">
      <c r="A722" s="141">
        <v>146</v>
      </c>
      <c r="B722" s="58">
        <v>1046</v>
      </c>
      <c r="C722" s="58" t="s">
        <v>2</v>
      </c>
      <c r="D722" s="167"/>
      <c r="E722" s="168" t="str">
        <f>CONCATENATE(C722,D722)</f>
        <v>X</v>
      </c>
      <c r="F722" s="58" t="s">
        <v>144</v>
      </c>
      <c r="G722" s="187">
        <v>19</v>
      </c>
      <c r="H722" s="58" t="str">
        <f>CONCATENATE(F722,"/",G722)</f>
        <v>XXX129/19</v>
      </c>
      <c r="I722" s="58" t="s">
        <v>5</v>
      </c>
      <c r="J722" s="58" t="s">
        <v>5</v>
      </c>
      <c r="K722" s="107">
        <v>0.625</v>
      </c>
      <c r="L722" s="108">
        <v>0.62777777777777777</v>
      </c>
      <c r="M722" s="60" t="s">
        <v>56</v>
      </c>
      <c r="N722" s="108">
        <v>0.65416666666666667</v>
      </c>
      <c r="O722" s="59" t="s">
        <v>80</v>
      </c>
      <c r="P722" s="232"/>
      <c r="Q722" s="170">
        <f t="shared" si="556"/>
        <v>2.6388888888888906E-2</v>
      </c>
      <c r="R722" s="170">
        <f t="shared" si="557"/>
        <v>2.7777777777777679E-3</v>
      </c>
      <c r="S722" s="170">
        <f t="shared" si="558"/>
        <v>2.9166666666666674E-2</v>
      </c>
      <c r="T722" s="170">
        <f t="shared" si="560"/>
        <v>2.7777777777777679E-3</v>
      </c>
      <c r="U722" s="58">
        <v>21.9</v>
      </c>
      <c r="V722" s="58">
        <f>INDEX('Počty dní'!A:E,MATCH(E722,'Počty dní'!C:C,0),4)</f>
        <v>205</v>
      </c>
      <c r="W722" s="171">
        <f t="shared" si="559"/>
        <v>4489.5</v>
      </c>
      <c r="X722" s="21"/>
    </row>
    <row r="723" spans="1:48" ht="15.75" thickBot="1" x14ac:dyDescent="0.3">
      <c r="A723" s="172" t="str">
        <f ca="1">CONCATENATE(INDIRECT("R[-3]C[0]",FALSE),"celkem")</f>
        <v>146celkem</v>
      </c>
      <c r="B723" s="173"/>
      <c r="C723" s="173" t="str">
        <f ca="1">INDIRECT("R[-1]C[12]",FALSE)</f>
        <v>Jimramov,,Obecní úřad</v>
      </c>
      <c r="D723" s="174"/>
      <c r="E723" s="173"/>
      <c r="F723" s="175"/>
      <c r="G723" s="173"/>
      <c r="H723" s="176"/>
      <c r="I723" s="177"/>
      <c r="J723" s="178" t="str">
        <f ca="1">INDIRECT("R[-3]C[0]",FALSE)</f>
        <v>S</v>
      </c>
      <c r="K723" s="179"/>
      <c r="L723" s="180"/>
      <c r="M723" s="181"/>
      <c r="N723" s="180"/>
      <c r="O723" s="182"/>
      <c r="P723" s="173"/>
      <c r="Q723" s="183">
        <f>SUM(Q712:Q722)</f>
        <v>0.24305555555555558</v>
      </c>
      <c r="R723" s="183">
        <f>SUM(R712:R722)</f>
        <v>2.4305555555555525E-2</v>
      </c>
      <c r="S723" s="183">
        <f>SUM(S712:S722)</f>
        <v>0.2673611111111111</v>
      </c>
      <c r="T723" s="183">
        <f>SUM(T712:T722)</f>
        <v>0.20972222222222223</v>
      </c>
      <c r="U723" s="184">
        <f>SUM(U712:U722)</f>
        <v>188.8</v>
      </c>
      <c r="V723" s="185"/>
      <c r="W723" s="186">
        <f>SUM(W712:W722)</f>
        <v>38480</v>
      </c>
      <c r="X723" s="21"/>
    </row>
    <row r="724" spans="1:48" x14ac:dyDescent="0.25">
      <c r="C724" s="82"/>
      <c r="E724" s="116" t="str">
        <f t="shared" ref="E724" si="563">CONCATENATE(C724,D724)</f>
        <v/>
      </c>
      <c r="K724" s="52"/>
      <c r="X724" s="21"/>
    </row>
    <row r="725" spans="1:48" ht="15.75" thickBot="1" x14ac:dyDescent="0.3">
      <c r="D725" s="129"/>
      <c r="E725" s="116"/>
      <c r="G725" s="67"/>
      <c r="K725" s="117"/>
      <c r="L725" s="69"/>
      <c r="M725" s="70"/>
      <c r="N725" s="118"/>
      <c r="O725" s="70"/>
      <c r="X725" s="21"/>
    </row>
    <row r="726" spans="1:48" x14ac:dyDescent="0.25">
      <c r="A726" s="138">
        <v>147</v>
      </c>
      <c r="B726" s="53">
        <v>1047</v>
      </c>
      <c r="C726" s="53" t="s">
        <v>2</v>
      </c>
      <c r="D726" s="159"/>
      <c r="E726" s="160" t="str">
        <f t="shared" ref="E726:E728" si="564">CONCATENATE(C726,D726)</f>
        <v>X</v>
      </c>
      <c r="F726" s="53" t="s">
        <v>143</v>
      </c>
      <c r="G726" s="188">
        <v>2</v>
      </c>
      <c r="H726" s="53" t="str">
        <f t="shared" ref="H726:H728" si="565">CONCATENATE(F726,"/",G726)</f>
        <v>XXX128/2</v>
      </c>
      <c r="I726" s="53" t="s">
        <v>5</v>
      </c>
      <c r="J726" s="53" t="s">
        <v>5</v>
      </c>
      <c r="K726" s="162">
        <v>0.18680555555555556</v>
      </c>
      <c r="L726" s="163">
        <v>0.1875</v>
      </c>
      <c r="M726" s="164" t="s">
        <v>61</v>
      </c>
      <c r="N726" s="163">
        <v>0.21111111111111111</v>
      </c>
      <c r="O726" s="164" t="s">
        <v>78</v>
      </c>
      <c r="P726" s="53" t="str">
        <f t="shared" ref="P726:P742" si="566">IF(M727=O726,"OK","POZOR")</f>
        <v>OK</v>
      </c>
      <c r="Q726" s="165">
        <f t="shared" ref="Q726:Q743" si="567">IF(ISNUMBER(G726),N726-L726,IF(F726="přejezd",N726-L726,0))</f>
        <v>2.361111111111111E-2</v>
      </c>
      <c r="R726" s="165">
        <f t="shared" ref="R726:R743" si="568">IF(ISNUMBER(G726),L726-K726,0)</f>
        <v>6.9444444444444198E-4</v>
      </c>
      <c r="S726" s="165">
        <f t="shared" ref="S726:S743" si="569">Q726+R726</f>
        <v>2.4305555555555552E-2</v>
      </c>
      <c r="T726" s="165"/>
      <c r="U726" s="53">
        <v>17.8</v>
      </c>
      <c r="V726" s="53">
        <f>INDEX('Počty dní'!A:E,MATCH(E726,'Počty dní'!C:C,0),4)</f>
        <v>205</v>
      </c>
      <c r="W726" s="98">
        <f>V726*U726</f>
        <v>3649</v>
      </c>
      <c r="X726" s="21"/>
    </row>
    <row r="727" spans="1:48" x14ac:dyDescent="0.25">
      <c r="A727" s="140">
        <v>147</v>
      </c>
      <c r="B727" s="56">
        <v>1047</v>
      </c>
      <c r="C727" s="56" t="s">
        <v>2</v>
      </c>
      <c r="D727" s="128"/>
      <c r="E727" s="101" t="str">
        <f t="shared" si="564"/>
        <v>X</v>
      </c>
      <c r="F727" s="56" t="s">
        <v>143</v>
      </c>
      <c r="G727" s="64">
        <v>1</v>
      </c>
      <c r="H727" s="56" t="str">
        <f t="shared" si="565"/>
        <v>XXX128/1</v>
      </c>
      <c r="I727" s="56" t="s">
        <v>5</v>
      </c>
      <c r="J727" s="56" t="s">
        <v>5</v>
      </c>
      <c r="K727" s="103">
        <v>0.21111111111111111</v>
      </c>
      <c r="L727" s="104">
        <v>0.21180555555555555</v>
      </c>
      <c r="M727" s="57" t="s">
        <v>78</v>
      </c>
      <c r="N727" s="104">
        <v>0.23124999999999998</v>
      </c>
      <c r="O727" s="57" t="s">
        <v>62</v>
      </c>
      <c r="P727" s="56" t="str">
        <f t="shared" si="566"/>
        <v>OK</v>
      </c>
      <c r="Q727" s="105">
        <f t="shared" si="567"/>
        <v>1.9444444444444431E-2</v>
      </c>
      <c r="R727" s="105">
        <f t="shared" si="568"/>
        <v>6.9444444444444198E-4</v>
      </c>
      <c r="S727" s="105">
        <f t="shared" si="569"/>
        <v>2.0138888888888873E-2</v>
      </c>
      <c r="T727" s="105">
        <f t="shared" ref="T727:T743" si="570">K727-N726</f>
        <v>0</v>
      </c>
      <c r="U727" s="56">
        <v>15.4</v>
      </c>
      <c r="V727" s="56">
        <f>INDEX('Počty dní'!A:E,MATCH(E727,'Počty dní'!C:C,0),4)</f>
        <v>205</v>
      </c>
      <c r="W727" s="166">
        <f>V727*U727</f>
        <v>3157</v>
      </c>
      <c r="X727" s="21"/>
    </row>
    <row r="728" spans="1:48" x14ac:dyDescent="0.25">
      <c r="A728" s="140">
        <v>147</v>
      </c>
      <c r="B728" s="56">
        <v>1047</v>
      </c>
      <c r="C728" s="56" t="s">
        <v>2</v>
      </c>
      <c r="D728" s="102"/>
      <c r="E728" s="56" t="str">
        <f t="shared" si="564"/>
        <v>X</v>
      </c>
      <c r="F728" s="56" t="s">
        <v>143</v>
      </c>
      <c r="G728" s="71">
        <v>4</v>
      </c>
      <c r="H728" s="56" t="str">
        <f t="shared" si="565"/>
        <v>XXX128/4</v>
      </c>
      <c r="I728" s="56" t="s">
        <v>5</v>
      </c>
      <c r="J728" s="56" t="s">
        <v>5</v>
      </c>
      <c r="K728" s="103">
        <v>0.23402777777777781</v>
      </c>
      <c r="L728" s="104">
        <v>0.23472222222222219</v>
      </c>
      <c r="M728" s="57" t="s">
        <v>62</v>
      </c>
      <c r="N728" s="104">
        <v>0.24791666666666667</v>
      </c>
      <c r="O728" s="68" t="s">
        <v>56</v>
      </c>
      <c r="P728" s="56" t="str">
        <f t="shared" si="566"/>
        <v>OK</v>
      </c>
      <c r="Q728" s="105">
        <f t="shared" si="567"/>
        <v>1.3194444444444481E-2</v>
      </c>
      <c r="R728" s="105">
        <f t="shared" si="568"/>
        <v>6.9444444444438647E-4</v>
      </c>
      <c r="S728" s="105">
        <f t="shared" si="569"/>
        <v>1.3888888888888867E-2</v>
      </c>
      <c r="T728" s="105">
        <f t="shared" si="570"/>
        <v>2.7777777777778234E-3</v>
      </c>
      <c r="U728" s="56">
        <v>12</v>
      </c>
      <c r="V728" s="56">
        <f>INDEX('Počty dní'!A:E,MATCH(E728,'Počty dní'!C:C,0),4)</f>
        <v>205</v>
      </c>
      <c r="W728" s="166">
        <f>V728*U728</f>
        <v>2460</v>
      </c>
      <c r="X728" s="21"/>
      <c r="AL728" s="27"/>
      <c r="AM728" s="27"/>
      <c r="AP728" s="16"/>
      <c r="AQ728" s="16"/>
      <c r="AR728" s="16"/>
      <c r="AS728" s="16"/>
      <c r="AT728" s="16"/>
      <c r="AU728" s="28"/>
      <c r="AV728" s="28"/>
    </row>
    <row r="729" spans="1:48" x14ac:dyDescent="0.25">
      <c r="A729" s="140">
        <v>147</v>
      </c>
      <c r="B729" s="56">
        <v>1047</v>
      </c>
      <c r="C729" s="56" t="s">
        <v>2</v>
      </c>
      <c r="D729" s="128"/>
      <c r="E729" s="101" t="str">
        <f>CONCATENATE(C729,D729)</f>
        <v>X</v>
      </c>
      <c r="F729" s="56" t="s">
        <v>143</v>
      </c>
      <c r="G729" s="64">
        <v>3</v>
      </c>
      <c r="H729" s="56" t="str">
        <f>CONCATENATE(F729,"/",G729)</f>
        <v>XXX128/3</v>
      </c>
      <c r="I729" s="56" t="s">
        <v>5</v>
      </c>
      <c r="J729" s="56" t="s">
        <v>5</v>
      </c>
      <c r="K729" s="103">
        <v>0.25</v>
      </c>
      <c r="L729" s="104">
        <v>0.25208333333333333</v>
      </c>
      <c r="M729" s="68" t="s">
        <v>56</v>
      </c>
      <c r="N729" s="104">
        <v>0.26874999999999999</v>
      </c>
      <c r="O729" s="57" t="s">
        <v>61</v>
      </c>
      <c r="P729" s="56" t="str">
        <f t="shared" si="566"/>
        <v>OK</v>
      </c>
      <c r="Q729" s="105">
        <f t="shared" si="567"/>
        <v>1.6666666666666663E-2</v>
      </c>
      <c r="R729" s="105">
        <f t="shared" si="568"/>
        <v>2.0833333333333259E-3</v>
      </c>
      <c r="S729" s="105">
        <f t="shared" si="569"/>
        <v>1.8749999999999989E-2</v>
      </c>
      <c r="T729" s="105">
        <f t="shared" si="570"/>
        <v>2.0833333333333259E-3</v>
      </c>
      <c r="U729" s="56">
        <v>14.4</v>
      </c>
      <c r="V729" s="56">
        <f>INDEX('Počty dní'!A:E,MATCH(E729,'Počty dní'!C:C,0),4)</f>
        <v>205</v>
      </c>
      <c r="W729" s="166">
        <f>V729*U729</f>
        <v>2952</v>
      </c>
      <c r="X729" s="21"/>
    </row>
    <row r="730" spans="1:48" x14ac:dyDescent="0.25">
      <c r="A730" s="140">
        <v>147</v>
      </c>
      <c r="B730" s="56">
        <v>1047</v>
      </c>
      <c r="C730" s="56" t="s">
        <v>2</v>
      </c>
      <c r="D730" s="128"/>
      <c r="E730" s="101" t="str">
        <f>CONCATENATE(C730,D730)</f>
        <v>X</v>
      </c>
      <c r="F730" s="56" t="s">
        <v>143</v>
      </c>
      <c r="G730" s="64">
        <v>6</v>
      </c>
      <c r="H730" s="56" t="str">
        <f>CONCATENATE(F730,"/",G730)</f>
        <v>XXX128/6</v>
      </c>
      <c r="I730" s="56" t="s">
        <v>5</v>
      </c>
      <c r="J730" s="56" t="s">
        <v>5</v>
      </c>
      <c r="K730" s="103">
        <v>0.26874999999999999</v>
      </c>
      <c r="L730" s="104">
        <v>0.27083333333333331</v>
      </c>
      <c r="M730" s="57" t="s">
        <v>61</v>
      </c>
      <c r="N730" s="104">
        <v>0.28958333333333336</v>
      </c>
      <c r="O730" s="68" t="s">
        <v>56</v>
      </c>
      <c r="P730" s="56" t="str">
        <f t="shared" si="566"/>
        <v>OK</v>
      </c>
      <c r="Q730" s="105">
        <f t="shared" si="567"/>
        <v>1.8750000000000044E-2</v>
      </c>
      <c r="R730" s="105">
        <f t="shared" si="568"/>
        <v>2.0833333333333259E-3</v>
      </c>
      <c r="S730" s="105">
        <f t="shared" si="569"/>
        <v>2.083333333333337E-2</v>
      </c>
      <c r="T730" s="105">
        <f t="shared" si="570"/>
        <v>0</v>
      </c>
      <c r="U730" s="56">
        <v>14.4</v>
      </c>
      <c r="V730" s="56">
        <f>INDEX('Počty dní'!A:E,MATCH(E730,'Počty dní'!C:C,0),4)</f>
        <v>205</v>
      </c>
      <c r="W730" s="166">
        <f>V730*U730</f>
        <v>2952</v>
      </c>
      <c r="X730" s="21"/>
    </row>
    <row r="731" spans="1:48" x14ac:dyDescent="0.25">
      <c r="A731" s="140">
        <v>147</v>
      </c>
      <c r="B731" s="56">
        <v>1047</v>
      </c>
      <c r="C731" s="56" t="s">
        <v>2</v>
      </c>
      <c r="D731" s="128"/>
      <c r="E731" s="101" t="str">
        <f t="shared" ref="E731:E732" si="571">CONCATENATE(C731,D731)</f>
        <v>X</v>
      </c>
      <c r="F731" s="56" t="s">
        <v>139</v>
      </c>
      <c r="G731" s="64">
        <v>3</v>
      </c>
      <c r="H731" s="56" t="str">
        <f t="shared" ref="H731:H732" si="572">CONCATENATE(F731,"/",G731)</f>
        <v>XXX124/3</v>
      </c>
      <c r="I731" s="56" t="s">
        <v>5</v>
      </c>
      <c r="J731" s="56" t="s">
        <v>5</v>
      </c>
      <c r="K731" s="103">
        <v>0.29166666666666669</v>
      </c>
      <c r="L731" s="104">
        <v>0.29375000000000001</v>
      </c>
      <c r="M731" s="68" t="s">
        <v>56</v>
      </c>
      <c r="N731" s="104">
        <v>0.29930555555555555</v>
      </c>
      <c r="O731" s="68" t="s">
        <v>107</v>
      </c>
      <c r="P731" s="56" t="str">
        <f t="shared" si="566"/>
        <v>OK</v>
      </c>
      <c r="Q731" s="105">
        <f t="shared" si="567"/>
        <v>5.5555555555555358E-3</v>
      </c>
      <c r="R731" s="105">
        <f t="shared" si="568"/>
        <v>2.0833333333333259E-3</v>
      </c>
      <c r="S731" s="105">
        <f t="shared" si="569"/>
        <v>7.6388888888888618E-3</v>
      </c>
      <c r="T731" s="105">
        <f t="shared" si="570"/>
        <v>2.0833333333333259E-3</v>
      </c>
      <c r="U731" s="56">
        <v>5.7</v>
      </c>
      <c r="V731" s="56">
        <f>INDEX('Počty dní'!A:E,MATCH(E731,'Počty dní'!C:C,0),4)</f>
        <v>205</v>
      </c>
      <c r="W731" s="166">
        <f t="shared" ref="W731:W736" si="573">V731*U731</f>
        <v>1168.5</v>
      </c>
      <c r="X731" s="21"/>
    </row>
    <row r="732" spans="1:48" x14ac:dyDescent="0.25">
      <c r="A732" s="140">
        <v>147</v>
      </c>
      <c r="B732" s="56">
        <v>1047</v>
      </c>
      <c r="C732" s="56" t="s">
        <v>2</v>
      </c>
      <c r="D732" s="128"/>
      <c r="E732" s="101" t="str">
        <f t="shared" si="571"/>
        <v>X</v>
      </c>
      <c r="F732" s="56" t="s">
        <v>139</v>
      </c>
      <c r="G732" s="64">
        <v>8</v>
      </c>
      <c r="H732" s="56" t="str">
        <f t="shared" si="572"/>
        <v>XXX124/8</v>
      </c>
      <c r="I732" s="56" t="s">
        <v>5</v>
      </c>
      <c r="J732" s="56" t="s">
        <v>5</v>
      </c>
      <c r="K732" s="103">
        <v>0.29930555555555555</v>
      </c>
      <c r="L732" s="104">
        <v>0.30277777777777776</v>
      </c>
      <c r="M732" s="68" t="s">
        <v>107</v>
      </c>
      <c r="N732" s="104">
        <v>0.30833333333333335</v>
      </c>
      <c r="O732" s="68" t="s">
        <v>56</v>
      </c>
      <c r="P732" s="56" t="str">
        <f t="shared" si="566"/>
        <v>OK</v>
      </c>
      <c r="Q732" s="105">
        <f t="shared" si="567"/>
        <v>5.5555555555555913E-3</v>
      </c>
      <c r="R732" s="105">
        <f t="shared" si="568"/>
        <v>3.4722222222222099E-3</v>
      </c>
      <c r="S732" s="105">
        <f t="shared" si="569"/>
        <v>9.0277777777778012E-3</v>
      </c>
      <c r="T732" s="105">
        <f t="shared" si="570"/>
        <v>0</v>
      </c>
      <c r="U732" s="56">
        <v>5.7</v>
      </c>
      <c r="V732" s="56">
        <f>INDEX('Počty dní'!A:E,MATCH(E732,'Počty dní'!C:C,0),4)</f>
        <v>205</v>
      </c>
      <c r="W732" s="166">
        <f t="shared" si="573"/>
        <v>1168.5</v>
      </c>
      <c r="X732" s="21"/>
    </row>
    <row r="733" spans="1:48" x14ac:dyDescent="0.25">
      <c r="A733" s="140">
        <v>147</v>
      </c>
      <c r="B733" s="56">
        <v>1047</v>
      </c>
      <c r="C733" s="56" t="s">
        <v>2</v>
      </c>
      <c r="D733" s="128"/>
      <c r="E733" s="101" t="str">
        <f t="shared" ref="E733" si="574">CONCATENATE(C733,D733)</f>
        <v>X</v>
      </c>
      <c r="F733" s="56" t="s">
        <v>143</v>
      </c>
      <c r="G733" s="64">
        <v>7</v>
      </c>
      <c r="H733" s="56" t="str">
        <f t="shared" ref="H733:H734" si="575">CONCATENATE(F733,"/",G733)</f>
        <v>XXX128/7</v>
      </c>
      <c r="I733" s="56" t="s">
        <v>5</v>
      </c>
      <c r="J733" s="56" t="s">
        <v>5</v>
      </c>
      <c r="K733" s="103">
        <v>0.375</v>
      </c>
      <c r="L733" s="104">
        <v>0.37708333333333338</v>
      </c>
      <c r="M733" s="57" t="s">
        <v>56</v>
      </c>
      <c r="N733" s="104">
        <v>0.39374999999999999</v>
      </c>
      <c r="O733" s="57" t="s">
        <v>61</v>
      </c>
      <c r="P733" s="56" t="str">
        <f t="shared" si="566"/>
        <v>OK</v>
      </c>
      <c r="Q733" s="105">
        <f t="shared" si="567"/>
        <v>1.6666666666666607E-2</v>
      </c>
      <c r="R733" s="105">
        <f t="shared" si="568"/>
        <v>2.0833333333333814E-3</v>
      </c>
      <c r="S733" s="105">
        <f t="shared" si="569"/>
        <v>1.8749999999999989E-2</v>
      </c>
      <c r="T733" s="105">
        <f t="shared" si="570"/>
        <v>6.6666666666666652E-2</v>
      </c>
      <c r="U733" s="56">
        <v>14.4</v>
      </c>
      <c r="V733" s="56">
        <f>INDEX('Počty dní'!A:E,MATCH(E733,'Počty dní'!C:C,0),4)</f>
        <v>205</v>
      </c>
      <c r="W733" s="166">
        <f>V733*U733</f>
        <v>2952</v>
      </c>
      <c r="X733" s="21"/>
    </row>
    <row r="734" spans="1:48" x14ac:dyDescent="0.25">
      <c r="A734" s="140">
        <v>147</v>
      </c>
      <c r="B734" s="56">
        <v>1047</v>
      </c>
      <c r="C734" s="56" t="s">
        <v>2</v>
      </c>
      <c r="D734" s="128"/>
      <c r="E734" s="101" t="str">
        <f t="shared" ref="E734" si="576">CONCATENATE(C734,D734)</f>
        <v>X</v>
      </c>
      <c r="F734" s="56" t="s">
        <v>143</v>
      </c>
      <c r="G734" s="71">
        <v>10</v>
      </c>
      <c r="H734" s="56" t="str">
        <f t="shared" si="575"/>
        <v>XXX128/10</v>
      </c>
      <c r="I734" s="56" t="s">
        <v>5</v>
      </c>
      <c r="J734" s="56" t="s">
        <v>5</v>
      </c>
      <c r="K734" s="103">
        <v>0.39374999999999999</v>
      </c>
      <c r="L734" s="104">
        <v>0.39583333333333331</v>
      </c>
      <c r="M734" s="57" t="s">
        <v>61</v>
      </c>
      <c r="N734" s="104">
        <v>0.4145833333333333</v>
      </c>
      <c r="O734" s="57" t="s">
        <v>56</v>
      </c>
      <c r="P734" s="56" t="str">
        <f t="shared" si="566"/>
        <v>OK</v>
      </c>
      <c r="Q734" s="105">
        <f t="shared" si="567"/>
        <v>1.8749999999999989E-2</v>
      </c>
      <c r="R734" s="105">
        <f t="shared" si="568"/>
        <v>2.0833333333333259E-3</v>
      </c>
      <c r="S734" s="105">
        <f t="shared" si="569"/>
        <v>2.0833333333333315E-2</v>
      </c>
      <c r="T734" s="105">
        <f t="shared" si="570"/>
        <v>0</v>
      </c>
      <c r="U734" s="56">
        <v>14.4</v>
      </c>
      <c r="V734" s="56">
        <f>INDEX('Počty dní'!A:E,MATCH(E734,'Počty dní'!C:C,0),4)</f>
        <v>205</v>
      </c>
      <c r="W734" s="166">
        <f>V734*U734</f>
        <v>2952</v>
      </c>
      <c r="X734" s="21"/>
    </row>
    <row r="735" spans="1:48" x14ac:dyDescent="0.25">
      <c r="A735" s="140">
        <v>147</v>
      </c>
      <c r="B735" s="56">
        <v>1047</v>
      </c>
      <c r="C735" s="56" t="s">
        <v>2</v>
      </c>
      <c r="D735" s="128">
        <v>10</v>
      </c>
      <c r="E735" s="101" t="str">
        <f>CONCATENATE(C735,D735)</f>
        <v>X10</v>
      </c>
      <c r="F735" s="56" t="s">
        <v>143</v>
      </c>
      <c r="G735" s="64">
        <v>11</v>
      </c>
      <c r="H735" s="56" t="str">
        <f>CONCATENATE(F735,"/",G735)</f>
        <v>XXX128/11</v>
      </c>
      <c r="I735" s="56" t="s">
        <v>5</v>
      </c>
      <c r="J735" s="56" t="s">
        <v>5</v>
      </c>
      <c r="K735" s="103">
        <v>0.54166666666666663</v>
      </c>
      <c r="L735" s="104">
        <v>0.54375000000000007</v>
      </c>
      <c r="M735" s="68" t="s">
        <v>56</v>
      </c>
      <c r="N735" s="104">
        <v>0.55694444444444446</v>
      </c>
      <c r="O735" s="57" t="s">
        <v>62</v>
      </c>
      <c r="P735" s="56" t="str">
        <f t="shared" si="566"/>
        <v>OK</v>
      </c>
      <c r="Q735" s="105">
        <f t="shared" si="567"/>
        <v>1.3194444444444398E-2</v>
      </c>
      <c r="R735" s="105">
        <f t="shared" si="568"/>
        <v>2.083333333333437E-3</v>
      </c>
      <c r="S735" s="105">
        <f t="shared" si="569"/>
        <v>1.5277777777777835E-2</v>
      </c>
      <c r="T735" s="105">
        <f t="shared" si="570"/>
        <v>0.12708333333333333</v>
      </c>
      <c r="U735" s="56">
        <v>12</v>
      </c>
      <c r="V735" s="56">
        <f>INDEX('Počty dní'!A:E,MATCH(E735,'Počty dní'!C:C,0),4)</f>
        <v>195</v>
      </c>
      <c r="W735" s="166">
        <f t="shared" si="573"/>
        <v>2340</v>
      </c>
      <c r="X735" s="21"/>
    </row>
    <row r="736" spans="1:48" x14ac:dyDescent="0.25">
      <c r="A736" s="140">
        <v>147</v>
      </c>
      <c r="B736" s="56">
        <v>1047</v>
      </c>
      <c r="C736" s="56" t="s">
        <v>2</v>
      </c>
      <c r="D736" s="102">
        <v>10</v>
      </c>
      <c r="E736" s="56" t="str">
        <f t="shared" ref="E736:E738" si="577">CONCATENATE(C736,D736)</f>
        <v>X10</v>
      </c>
      <c r="F736" s="56" t="s">
        <v>143</v>
      </c>
      <c r="G736" s="71">
        <v>14</v>
      </c>
      <c r="H736" s="56" t="str">
        <f t="shared" ref="H736:H738" si="578">CONCATENATE(F736,"/",G736)</f>
        <v>XXX128/14</v>
      </c>
      <c r="I736" s="56" t="s">
        <v>5</v>
      </c>
      <c r="J736" s="56" t="s">
        <v>5</v>
      </c>
      <c r="K736" s="103">
        <v>0.55694444444444446</v>
      </c>
      <c r="L736" s="104">
        <v>0.55763888888888891</v>
      </c>
      <c r="M736" s="57" t="s">
        <v>62</v>
      </c>
      <c r="N736" s="104">
        <v>0.5756944444444444</v>
      </c>
      <c r="O736" s="57" t="s">
        <v>78</v>
      </c>
      <c r="P736" s="56" t="str">
        <f t="shared" si="566"/>
        <v>OK</v>
      </c>
      <c r="Q736" s="105">
        <f t="shared" si="567"/>
        <v>1.8055555555555491E-2</v>
      </c>
      <c r="R736" s="105">
        <f t="shared" si="568"/>
        <v>6.9444444444444198E-4</v>
      </c>
      <c r="S736" s="105">
        <f t="shared" si="569"/>
        <v>1.8749999999999933E-2</v>
      </c>
      <c r="T736" s="105">
        <f t="shared" si="570"/>
        <v>0</v>
      </c>
      <c r="U736" s="56">
        <v>15.4</v>
      </c>
      <c r="V736" s="56">
        <f>INDEX('Počty dní'!A:E,MATCH(E736,'Počty dní'!C:C,0),4)</f>
        <v>195</v>
      </c>
      <c r="W736" s="166">
        <f t="shared" si="573"/>
        <v>3003</v>
      </c>
      <c r="X736" s="21"/>
      <c r="AL736" s="27"/>
      <c r="AM736" s="27"/>
      <c r="AP736" s="16"/>
      <c r="AQ736" s="16"/>
      <c r="AR736" s="16"/>
      <c r="AS736" s="16"/>
      <c r="AT736" s="16"/>
      <c r="AU736" s="28"/>
      <c r="AV736" s="28"/>
    </row>
    <row r="737" spans="1:48" x14ac:dyDescent="0.25">
      <c r="A737" s="140">
        <v>147</v>
      </c>
      <c r="B737" s="56">
        <v>1047</v>
      </c>
      <c r="C737" s="56" t="s">
        <v>2</v>
      </c>
      <c r="D737" s="128"/>
      <c r="E737" s="101" t="str">
        <f t="shared" si="577"/>
        <v>X</v>
      </c>
      <c r="F737" s="56" t="s">
        <v>143</v>
      </c>
      <c r="G737" s="64">
        <v>13</v>
      </c>
      <c r="H737" s="56" t="str">
        <f t="shared" si="578"/>
        <v>XXX128/13</v>
      </c>
      <c r="I737" s="56" t="s">
        <v>5</v>
      </c>
      <c r="J737" s="56" t="s">
        <v>5</v>
      </c>
      <c r="K737" s="103">
        <v>0.5756944444444444</v>
      </c>
      <c r="L737" s="104">
        <v>0.57638888888888895</v>
      </c>
      <c r="M737" s="57" t="s">
        <v>78</v>
      </c>
      <c r="N737" s="104">
        <v>0.6020833333333333</v>
      </c>
      <c r="O737" s="57" t="s">
        <v>61</v>
      </c>
      <c r="P737" s="56" t="str">
        <f t="shared" si="566"/>
        <v>OK</v>
      </c>
      <c r="Q737" s="105">
        <f t="shared" si="567"/>
        <v>2.5694444444444353E-2</v>
      </c>
      <c r="R737" s="105">
        <f t="shared" si="568"/>
        <v>6.94444444444553E-4</v>
      </c>
      <c r="S737" s="105">
        <f t="shared" si="569"/>
        <v>2.6388888888888906E-2</v>
      </c>
      <c r="T737" s="105">
        <f t="shared" si="570"/>
        <v>0</v>
      </c>
      <c r="U737" s="56">
        <v>17.8</v>
      </c>
      <c r="V737" s="56">
        <f>INDEX('Počty dní'!A:E,MATCH(E737,'Počty dní'!C:C,0),4)</f>
        <v>205</v>
      </c>
      <c r="W737" s="166">
        <f t="shared" ref="W737:W743" si="579">V737*U737</f>
        <v>3649</v>
      </c>
      <c r="X737" s="21"/>
    </row>
    <row r="738" spans="1:48" x14ac:dyDescent="0.25">
      <c r="A738" s="140">
        <v>147</v>
      </c>
      <c r="B738" s="56">
        <v>1047</v>
      </c>
      <c r="C738" s="56" t="s">
        <v>2</v>
      </c>
      <c r="D738" s="128"/>
      <c r="E738" s="101" t="str">
        <f t="shared" si="577"/>
        <v>X</v>
      </c>
      <c r="F738" s="56" t="s">
        <v>143</v>
      </c>
      <c r="G738" s="64">
        <v>16</v>
      </c>
      <c r="H738" s="56" t="str">
        <f t="shared" si="578"/>
        <v>XXX128/16</v>
      </c>
      <c r="I738" s="56" t="s">
        <v>5</v>
      </c>
      <c r="J738" s="56" t="s">
        <v>5</v>
      </c>
      <c r="K738" s="103">
        <v>0.6020833333333333</v>
      </c>
      <c r="L738" s="104">
        <v>0.60416666666666663</v>
      </c>
      <c r="M738" s="57" t="s">
        <v>61</v>
      </c>
      <c r="N738" s="104">
        <v>0.62291666666666667</v>
      </c>
      <c r="O738" s="68" t="s">
        <v>56</v>
      </c>
      <c r="P738" s="56" t="str">
        <f t="shared" si="566"/>
        <v>OK</v>
      </c>
      <c r="Q738" s="105">
        <f t="shared" si="567"/>
        <v>1.8750000000000044E-2</v>
      </c>
      <c r="R738" s="105">
        <f t="shared" si="568"/>
        <v>2.0833333333333259E-3</v>
      </c>
      <c r="S738" s="105">
        <f t="shared" si="569"/>
        <v>2.083333333333337E-2</v>
      </c>
      <c r="T738" s="105">
        <f t="shared" si="570"/>
        <v>0</v>
      </c>
      <c r="U738" s="56">
        <v>14.4</v>
      </c>
      <c r="V738" s="56">
        <f>INDEX('Počty dní'!A:E,MATCH(E738,'Počty dní'!C:C,0),4)</f>
        <v>205</v>
      </c>
      <c r="W738" s="166">
        <f t="shared" si="579"/>
        <v>2952</v>
      </c>
      <c r="X738" s="21"/>
    </row>
    <row r="739" spans="1:48" x14ac:dyDescent="0.25">
      <c r="A739" s="140">
        <v>147</v>
      </c>
      <c r="B739" s="56">
        <v>1047</v>
      </c>
      <c r="C739" s="56" t="s">
        <v>2</v>
      </c>
      <c r="D739" s="128"/>
      <c r="E739" s="101" t="str">
        <f>CONCATENATE(C739,D739)</f>
        <v>X</v>
      </c>
      <c r="F739" s="56" t="s">
        <v>143</v>
      </c>
      <c r="G739" s="64">
        <v>15</v>
      </c>
      <c r="H739" s="56" t="str">
        <f>CONCATENATE(F739,"/",G739)</f>
        <v>XXX128/15</v>
      </c>
      <c r="I739" s="56" t="s">
        <v>5</v>
      </c>
      <c r="J739" s="56" t="s">
        <v>5</v>
      </c>
      <c r="K739" s="103">
        <v>0.625</v>
      </c>
      <c r="L739" s="104">
        <v>0.62708333333333333</v>
      </c>
      <c r="M739" s="68" t="s">
        <v>56</v>
      </c>
      <c r="N739" s="104">
        <v>0.64027777777777783</v>
      </c>
      <c r="O739" s="57" t="s">
        <v>62</v>
      </c>
      <c r="P739" s="56" t="str">
        <f t="shared" si="566"/>
        <v>OK</v>
      </c>
      <c r="Q739" s="105">
        <f t="shared" si="567"/>
        <v>1.3194444444444509E-2</v>
      </c>
      <c r="R739" s="105">
        <f t="shared" si="568"/>
        <v>2.0833333333333259E-3</v>
      </c>
      <c r="S739" s="105">
        <f t="shared" si="569"/>
        <v>1.5277777777777835E-2</v>
      </c>
      <c r="T739" s="105">
        <f t="shared" si="570"/>
        <v>2.0833333333333259E-3</v>
      </c>
      <c r="U739" s="56">
        <v>12</v>
      </c>
      <c r="V739" s="56">
        <f>INDEX('Počty dní'!A:E,MATCH(E739,'Počty dní'!C:C,0),4)</f>
        <v>205</v>
      </c>
      <c r="W739" s="166">
        <f t="shared" si="579"/>
        <v>2460</v>
      </c>
      <c r="X739" s="21"/>
    </row>
    <row r="740" spans="1:48" x14ac:dyDescent="0.25">
      <c r="A740" s="140">
        <v>147</v>
      </c>
      <c r="B740" s="56">
        <v>1047</v>
      </c>
      <c r="C740" s="56" t="s">
        <v>2</v>
      </c>
      <c r="D740" s="128"/>
      <c r="E740" s="101" t="str">
        <f>CONCATENATE(C740,D740)</f>
        <v>X</v>
      </c>
      <c r="F740" s="56" t="s">
        <v>143</v>
      </c>
      <c r="G740" s="64">
        <v>18</v>
      </c>
      <c r="H740" s="56" t="str">
        <f>CONCATENATE(F740,"/",G740)</f>
        <v>XXX128/18</v>
      </c>
      <c r="I740" s="56" t="s">
        <v>5</v>
      </c>
      <c r="J740" s="56" t="s">
        <v>5</v>
      </c>
      <c r="K740" s="103">
        <v>0.64027777777777783</v>
      </c>
      <c r="L740" s="104">
        <v>0.64097222222222217</v>
      </c>
      <c r="M740" s="57" t="s">
        <v>62</v>
      </c>
      <c r="N740" s="104">
        <v>0.65416666666666667</v>
      </c>
      <c r="O740" s="57" t="s">
        <v>56</v>
      </c>
      <c r="P740" s="56" t="str">
        <f t="shared" si="566"/>
        <v>OK</v>
      </c>
      <c r="Q740" s="105">
        <f t="shared" si="567"/>
        <v>1.3194444444444509E-2</v>
      </c>
      <c r="R740" s="105">
        <f t="shared" si="568"/>
        <v>6.9444444444433095E-4</v>
      </c>
      <c r="S740" s="105">
        <f t="shared" si="569"/>
        <v>1.388888888888884E-2</v>
      </c>
      <c r="T740" s="105">
        <f t="shared" si="570"/>
        <v>0</v>
      </c>
      <c r="U740" s="56">
        <v>12</v>
      </c>
      <c r="V740" s="56">
        <f>INDEX('Počty dní'!A:E,MATCH(E740,'Počty dní'!C:C,0),4)</f>
        <v>205</v>
      </c>
      <c r="W740" s="166">
        <f t="shared" si="579"/>
        <v>2460</v>
      </c>
      <c r="X740" s="21"/>
    </row>
    <row r="741" spans="1:48" x14ac:dyDescent="0.25">
      <c r="A741" s="140">
        <v>147</v>
      </c>
      <c r="B741" s="56">
        <v>1047</v>
      </c>
      <c r="C741" s="56" t="s">
        <v>2</v>
      </c>
      <c r="D741" s="128"/>
      <c r="E741" s="101" t="str">
        <f>CONCATENATE(C741,D741)</f>
        <v>X</v>
      </c>
      <c r="F741" s="56" t="s">
        <v>143</v>
      </c>
      <c r="G741" s="64">
        <v>17</v>
      </c>
      <c r="H741" s="56" t="str">
        <f>CONCATENATE(F741,"/",G741)</f>
        <v>XXX128/17</v>
      </c>
      <c r="I741" s="56" t="s">
        <v>5</v>
      </c>
      <c r="J741" s="56" t="s">
        <v>5</v>
      </c>
      <c r="K741" s="103">
        <v>0.66666666666666663</v>
      </c>
      <c r="L741" s="104">
        <v>0.66875000000000007</v>
      </c>
      <c r="M741" s="57" t="s">
        <v>56</v>
      </c>
      <c r="N741" s="104">
        <v>0.68541666666666667</v>
      </c>
      <c r="O741" s="57" t="s">
        <v>61</v>
      </c>
      <c r="P741" s="56" t="str">
        <f t="shared" si="566"/>
        <v>OK</v>
      </c>
      <c r="Q741" s="105">
        <f t="shared" si="567"/>
        <v>1.6666666666666607E-2</v>
      </c>
      <c r="R741" s="105">
        <f t="shared" si="568"/>
        <v>2.083333333333437E-3</v>
      </c>
      <c r="S741" s="105">
        <f t="shared" si="569"/>
        <v>1.8750000000000044E-2</v>
      </c>
      <c r="T741" s="105">
        <f t="shared" si="570"/>
        <v>1.2499999999999956E-2</v>
      </c>
      <c r="U741" s="56">
        <v>14.4</v>
      </c>
      <c r="V741" s="56">
        <f>INDEX('Počty dní'!A:E,MATCH(E741,'Počty dní'!C:C,0),4)</f>
        <v>205</v>
      </c>
      <c r="W741" s="166">
        <f t="shared" si="579"/>
        <v>2952</v>
      </c>
      <c r="X741" s="21"/>
    </row>
    <row r="742" spans="1:48" x14ac:dyDescent="0.25">
      <c r="A742" s="140">
        <v>147</v>
      </c>
      <c r="B742" s="56">
        <v>1047</v>
      </c>
      <c r="C742" s="56" t="s">
        <v>2</v>
      </c>
      <c r="D742" s="128"/>
      <c r="E742" s="101" t="str">
        <f>CONCATENATE(C742,D742)</f>
        <v>X</v>
      </c>
      <c r="F742" s="56" t="s">
        <v>143</v>
      </c>
      <c r="G742" s="64">
        <v>20</v>
      </c>
      <c r="H742" s="56" t="str">
        <f>CONCATENATE(F742,"/",G742)</f>
        <v>XXX128/20</v>
      </c>
      <c r="I742" s="56" t="s">
        <v>5</v>
      </c>
      <c r="J742" s="56" t="s">
        <v>5</v>
      </c>
      <c r="K742" s="103">
        <v>0.68541666666666667</v>
      </c>
      <c r="L742" s="104">
        <v>0.6875</v>
      </c>
      <c r="M742" s="57" t="s">
        <v>61</v>
      </c>
      <c r="N742" s="104">
        <v>0.70624999999999993</v>
      </c>
      <c r="O742" s="57" t="s">
        <v>56</v>
      </c>
      <c r="P742" s="56" t="str">
        <f t="shared" si="566"/>
        <v>OK</v>
      </c>
      <c r="Q742" s="105">
        <f t="shared" si="567"/>
        <v>1.8749999999999933E-2</v>
      </c>
      <c r="R742" s="105">
        <f t="shared" si="568"/>
        <v>2.0833333333333259E-3</v>
      </c>
      <c r="S742" s="105">
        <f t="shared" si="569"/>
        <v>2.0833333333333259E-2</v>
      </c>
      <c r="T742" s="105">
        <f t="shared" si="570"/>
        <v>0</v>
      </c>
      <c r="U742" s="56">
        <v>14.4</v>
      </c>
      <c r="V742" s="56">
        <f>INDEX('Počty dní'!A:E,MATCH(E742,'Počty dní'!C:C,0),4)</f>
        <v>205</v>
      </c>
      <c r="W742" s="166">
        <f t="shared" si="579"/>
        <v>2952</v>
      </c>
      <c r="X742" s="21"/>
    </row>
    <row r="743" spans="1:48" ht="15.75" thickBot="1" x14ac:dyDescent="0.3">
      <c r="A743" s="141">
        <v>147</v>
      </c>
      <c r="B743" s="58">
        <v>1047</v>
      </c>
      <c r="C743" s="58" t="s">
        <v>2</v>
      </c>
      <c r="D743" s="167"/>
      <c r="E743" s="168" t="str">
        <f t="shared" ref="E743" si="580">CONCATENATE(C743,D743)</f>
        <v>X</v>
      </c>
      <c r="F743" s="58" t="s">
        <v>143</v>
      </c>
      <c r="G743" s="187">
        <v>19</v>
      </c>
      <c r="H743" s="58" t="str">
        <f t="shared" ref="H743" si="581">CONCATENATE(F743,"/",G743)</f>
        <v>XXX128/19</v>
      </c>
      <c r="I743" s="58" t="s">
        <v>5</v>
      </c>
      <c r="J743" s="58" t="s">
        <v>5</v>
      </c>
      <c r="K743" s="107">
        <v>0.75</v>
      </c>
      <c r="L743" s="108">
        <v>0.75208333333333333</v>
      </c>
      <c r="M743" s="59" t="s">
        <v>56</v>
      </c>
      <c r="N743" s="108">
        <v>0.76874999999999993</v>
      </c>
      <c r="O743" s="59" t="s">
        <v>61</v>
      </c>
      <c r="P743" s="232"/>
      <c r="Q743" s="170">
        <f t="shared" si="567"/>
        <v>1.6666666666666607E-2</v>
      </c>
      <c r="R743" s="170">
        <f t="shared" si="568"/>
        <v>2.0833333333333259E-3</v>
      </c>
      <c r="S743" s="170">
        <f t="shared" si="569"/>
        <v>1.8749999999999933E-2</v>
      </c>
      <c r="T743" s="170">
        <f t="shared" si="570"/>
        <v>4.3750000000000067E-2</v>
      </c>
      <c r="U743" s="58">
        <v>14.4</v>
      </c>
      <c r="V743" s="58">
        <f>INDEX('Počty dní'!A:E,MATCH(E743,'Počty dní'!C:C,0),4)</f>
        <v>205</v>
      </c>
      <c r="W743" s="171">
        <f t="shared" si="579"/>
        <v>2952</v>
      </c>
      <c r="X743" s="21"/>
      <c r="AL743" s="27"/>
      <c r="AM743" s="27"/>
      <c r="AP743" s="16"/>
      <c r="AQ743" s="16"/>
      <c r="AR743" s="16"/>
      <c r="AS743" s="16"/>
      <c r="AT743" s="16"/>
      <c r="AU743" s="28"/>
      <c r="AV743" s="28"/>
    </row>
    <row r="744" spans="1:48" ht="15.75" thickBot="1" x14ac:dyDescent="0.3">
      <c r="A744" s="172" t="str">
        <f ca="1">CONCATENATE(INDIRECT("R[-3]C[0]",FALSE),"celkem")</f>
        <v>147celkem</v>
      </c>
      <c r="B744" s="173"/>
      <c r="C744" s="173" t="str">
        <f ca="1">INDIRECT("R[-1]C[12]",FALSE)</f>
        <v>Věcov,Jimramovské Pavlovice</v>
      </c>
      <c r="D744" s="174"/>
      <c r="E744" s="173"/>
      <c r="F744" s="175"/>
      <c r="G744" s="173"/>
      <c r="H744" s="176"/>
      <c r="I744" s="177"/>
      <c r="J744" s="178" t="str">
        <f ca="1">INDIRECT("R[-3]C[0]",FALSE)</f>
        <v>S</v>
      </c>
      <c r="K744" s="179"/>
      <c r="L744" s="180"/>
      <c r="M744" s="181"/>
      <c r="N744" s="180"/>
      <c r="O744" s="182"/>
      <c r="P744" s="173"/>
      <c r="Q744" s="183">
        <f>SUM(Q726:Q743)</f>
        <v>0.29236111111111091</v>
      </c>
      <c r="R744" s="183">
        <f>SUM(R726:R743)</f>
        <v>3.0555555555555669E-2</v>
      </c>
      <c r="S744" s="183">
        <f>SUM(S726:S743)</f>
        <v>0.32291666666666657</v>
      </c>
      <c r="T744" s="183">
        <f>SUM(T726:T743)</f>
        <v>0.2590277777777778</v>
      </c>
      <c r="U744" s="184">
        <f>SUM(U726:U743)</f>
        <v>241.00000000000006</v>
      </c>
      <c r="V744" s="185"/>
      <c r="W744" s="186">
        <f>SUM(W726:W743)</f>
        <v>49131</v>
      </c>
      <c r="X744" s="21"/>
    </row>
    <row r="745" spans="1:48" x14ac:dyDescent="0.25">
      <c r="D745" s="129"/>
      <c r="E745" s="116"/>
      <c r="G745" s="75"/>
      <c r="K745" s="117"/>
      <c r="L745" s="118"/>
      <c r="M745" s="63"/>
      <c r="N745" s="118"/>
      <c r="O745" s="63"/>
      <c r="X745" s="21"/>
    </row>
    <row r="746" spans="1:48" x14ac:dyDescent="0.25">
      <c r="X746" s="21"/>
    </row>
    <row r="747" spans="1:48" x14ac:dyDescent="0.25">
      <c r="X747" s="21"/>
    </row>
    <row r="748" spans="1:48" x14ac:dyDescent="0.25">
      <c r="X748" s="21"/>
    </row>
    <row r="749" spans="1:48" x14ac:dyDescent="0.25">
      <c r="X749" s="21"/>
    </row>
    <row r="750" spans="1:48" x14ac:dyDescent="0.25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</row>
    <row r="751" spans="1:48" x14ac:dyDescent="0.25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</row>
    <row r="752" spans="1:48" x14ac:dyDescent="0.25">
      <c r="X752" s="21"/>
    </row>
    <row r="753" spans="24:24" x14ac:dyDescent="0.25">
      <c r="X753" s="21"/>
    </row>
    <row r="754" spans="24:24" x14ac:dyDescent="0.25">
      <c r="X754" s="21"/>
    </row>
    <row r="755" spans="24:24" x14ac:dyDescent="0.25">
      <c r="X755" s="21"/>
    </row>
    <row r="756" spans="24:24" x14ac:dyDescent="0.25">
      <c r="X756" s="21"/>
    </row>
    <row r="757" spans="24:24" x14ac:dyDescent="0.25">
      <c r="X757" s="21"/>
    </row>
    <row r="758" spans="24:24" x14ac:dyDescent="0.25">
      <c r="X758" s="21"/>
    </row>
    <row r="759" spans="24:24" x14ac:dyDescent="0.25">
      <c r="X759" s="21"/>
    </row>
    <row r="760" spans="24:24" x14ac:dyDescent="0.25">
      <c r="X760" s="21"/>
    </row>
    <row r="761" spans="24:24" x14ac:dyDescent="0.25">
      <c r="X761" s="21"/>
    </row>
    <row r="762" spans="24:24" x14ac:dyDescent="0.25">
      <c r="X762" s="21"/>
    </row>
    <row r="763" spans="24:24" x14ac:dyDescent="0.25">
      <c r="X763" s="21"/>
    </row>
    <row r="764" spans="24:24" x14ac:dyDescent="0.25">
      <c r="X764" s="21"/>
    </row>
    <row r="765" spans="24:24" x14ac:dyDescent="0.25">
      <c r="X765" s="21"/>
    </row>
    <row r="766" spans="24:24" x14ac:dyDescent="0.25">
      <c r="X766" s="21"/>
    </row>
    <row r="767" spans="24:24" x14ac:dyDescent="0.25">
      <c r="X767" s="21"/>
    </row>
    <row r="768" spans="24:24" x14ac:dyDescent="0.25">
      <c r="X768" s="21"/>
    </row>
    <row r="769" spans="24:24" x14ac:dyDescent="0.25">
      <c r="X769" s="21"/>
    </row>
    <row r="770" spans="24:24" x14ac:dyDescent="0.25">
      <c r="X770" s="21"/>
    </row>
    <row r="771" spans="24:24" x14ac:dyDescent="0.25">
      <c r="X771" s="21"/>
    </row>
    <row r="772" spans="24:24" x14ac:dyDescent="0.25">
      <c r="X772" s="21"/>
    </row>
    <row r="773" spans="24:24" x14ac:dyDescent="0.25">
      <c r="X773" s="21"/>
    </row>
    <row r="774" spans="24:24" x14ac:dyDescent="0.25">
      <c r="X774" s="21"/>
    </row>
    <row r="775" spans="24:24" x14ac:dyDescent="0.25">
      <c r="X775" s="21"/>
    </row>
    <row r="776" spans="24:24" x14ac:dyDescent="0.25">
      <c r="X776" s="21"/>
    </row>
    <row r="777" spans="24:24" x14ac:dyDescent="0.25">
      <c r="X777" s="21"/>
    </row>
    <row r="778" spans="24:24" x14ac:dyDescent="0.25">
      <c r="X778" s="21"/>
    </row>
    <row r="779" spans="24:24" x14ac:dyDescent="0.25">
      <c r="X779" s="21"/>
    </row>
    <row r="780" spans="24:24" x14ac:dyDescent="0.25">
      <c r="X780" s="21"/>
    </row>
    <row r="781" spans="24:24" x14ac:dyDescent="0.25">
      <c r="X781" s="21"/>
    </row>
    <row r="782" spans="24:24" x14ac:dyDescent="0.25">
      <c r="X782" s="21"/>
    </row>
    <row r="783" spans="24:24" x14ac:dyDescent="0.25">
      <c r="X783" s="21"/>
    </row>
    <row r="784" spans="24:24" x14ac:dyDescent="0.25">
      <c r="X784" s="21"/>
    </row>
    <row r="785" spans="24:24" x14ac:dyDescent="0.25">
      <c r="X785" s="21"/>
    </row>
    <row r="786" spans="24:24" x14ac:dyDescent="0.25">
      <c r="X786" s="21"/>
    </row>
    <row r="787" spans="24:24" x14ac:dyDescent="0.25">
      <c r="X787" s="21"/>
    </row>
    <row r="788" spans="24:24" x14ac:dyDescent="0.25">
      <c r="X788" s="21"/>
    </row>
    <row r="789" spans="24:24" x14ac:dyDescent="0.25">
      <c r="X789" s="21"/>
    </row>
    <row r="790" spans="24:24" x14ac:dyDescent="0.25">
      <c r="X790" s="21"/>
    </row>
    <row r="791" spans="24:24" x14ac:dyDescent="0.25">
      <c r="X791" s="21"/>
    </row>
    <row r="792" spans="24:24" x14ac:dyDescent="0.25">
      <c r="X792" s="21"/>
    </row>
    <row r="793" spans="24:24" x14ac:dyDescent="0.25">
      <c r="X793" s="21"/>
    </row>
    <row r="794" spans="24:24" x14ac:dyDescent="0.25">
      <c r="X794" s="21"/>
    </row>
    <row r="795" spans="24:24" x14ac:dyDescent="0.25">
      <c r="X795" s="21"/>
    </row>
    <row r="796" spans="24:24" x14ac:dyDescent="0.25">
      <c r="X796" s="21"/>
    </row>
    <row r="797" spans="24:24" x14ac:dyDescent="0.25">
      <c r="X797" s="21"/>
    </row>
    <row r="798" spans="24:24" x14ac:dyDescent="0.25">
      <c r="X798" s="21"/>
    </row>
    <row r="799" spans="24:24" x14ac:dyDescent="0.25">
      <c r="X799" s="21"/>
    </row>
    <row r="800" spans="24:24" x14ac:dyDescent="0.25">
      <c r="X800" s="21"/>
    </row>
    <row r="801" spans="24:24" x14ac:dyDescent="0.25">
      <c r="X801" s="21"/>
    </row>
    <row r="802" spans="24:24" x14ac:dyDescent="0.25">
      <c r="X802" s="21"/>
    </row>
    <row r="803" spans="24:24" x14ac:dyDescent="0.25">
      <c r="X803" s="21"/>
    </row>
    <row r="804" spans="24:24" x14ac:dyDescent="0.25">
      <c r="X804" s="21"/>
    </row>
    <row r="805" spans="24:24" x14ac:dyDescent="0.25">
      <c r="X805" s="21"/>
    </row>
    <row r="806" spans="24:24" x14ac:dyDescent="0.25">
      <c r="X806" s="21"/>
    </row>
    <row r="807" spans="24:24" x14ac:dyDescent="0.25">
      <c r="X807" s="21"/>
    </row>
    <row r="808" spans="24:24" x14ac:dyDescent="0.25">
      <c r="X808" s="21"/>
    </row>
    <row r="809" spans="24:24" x14ac:dyDescent="0.25">
      <c r="X809" s="21"/>
    </row>
    <row r="810" spans="24:24" x14ac:dyDescent="0.25">
      <c r="X810" s="21"/>
    </row>
    <row r="811" spans="24:24" x14ac:dyDescent="0.25">
      <c r="X811" s="21"/>
    </row>
    <row r="812" spans="24:24" x14ac:dyDescent="0.25">
      <c r="X812" s="21"/>
    </row>
    <row r="813" spans="24:24" x14ac:dyDescent="0.25">
      <c r="X813" s="21"/>
    </row>
    <row r="814" spans="24:24" x14ac:dyDescent="0.25">
      <c r="X814" s="21"/>
    </row>
    <row r="815" spans="24:24" x14ac:dyDescent="0.25">
      <c r="X815" s="21"/>
    </row>
    <row r="816" spans="24:24" x14ac:dyDescent="0.25">
      <c r="X816" s="21"/>
    </row>
    <row r="817" spans="24:24" x14ac:dyDescent="0.25">
      <c r="X817" s="21"/>
    </row>
    <row r="818" spans="24:24" x14ac:dyDescent="0.25">
      <c r="X818" s="21"/>
    </row>
    <row r="819" spans="24:24" x14ac:dyDescent="0.25">
      <c r="X819" s="21"/>
    </row>
    <row r="820" spans="24:24" x14ac:dyDescent="0.25">
      <c r="X820" s="21"/>
    </row>
    <row r="821" spans="24:24" x14ac:dyDescent="0.25">
      <c r="X821" s="21"/>
    </row>
    <row r="822" spans="24:24" x14ac:dyDescent="0.25">
      <c r="X822" s="21"/>
    </row>
    <row r="823" spans="24:24" x14ac:dyDescent="0.25">
      <c r="X823" s="21"/>
    </row>
    <row r="824" spans="24:24" x14ac:dyDescent="0.25">
      <c r="X824" s="21"/>
    </row>
    <row r="825" spans="24:24" x14ac:dyDescent="0.25">
      <c r="X825" s="21"/>
    </row>
    <row r="826" spans="24:24" x14ac:dyDescent="0.25">
      <c r="X826" s="21"/>
    </row>
    <row r="827" spans="24:24" x14ac:dyDescent="0.25">
      <c r="X827" s="21"/>
    </row>
    <row r="828" spans="24:24" x14ac:dyDescent="0.25">
      <c r="X828" s="21"/>
    </row>
    <row r="829" spans="24:24" x14ac:dyDescent="0.25">
      <c r="X829" s="21"/>
    </row>
    <row r="830" spans="24:24" x14ac:dyDescent="0.25">
      <c r="X830" s="21"/>
    </row>
    <row r="831" spans="24:24" x14ac:dyDescent="0.25">
      <c r="X831" s="21"/>
    </row>
    <row r="832" spans="24:24" x14ac:dyDescent="0.25">
      <c r="X832" s="21"/>
    </row>
    <row r="833" spans="24:24" x14ac:dyDescent="0.25">
      <c r="X833" s="21"/>
    </row>
    <row r="834" spans="24:24" x14ac:dyDescent="0.25">
      <c r="X834" s="21"/>
    </row>
    <row r="835" spans="24:24" x14ac:dyDescent="0.25">
      <c r="X835" s="21"/>
    </row>
    <row r="836" spans="24:24" x14ac:dyDescent="0.25">
      <c r="X836" s="21"/>
    </row>
    <row r="837" spans="24:24" x14ac:dyDescent="0.25">
      <c r="X837" s="21"/>
    </row>
    <row r="838" spans="24:24" x14ac:dyDescent="0.25">
      <c r="X838" s="21"/>
    </row>
    <row r="839" spans="24:24" x14ac:dyDescent="0.25">
      <c r="X839" s="21"/>
    </row>
    <row r="840" spans="24:24" x14ac:dyDescent="0.25">
      <c r="X840" s="21"/>
    </row>
    <row r="841" spans="24:24" x14ac:dyDescent="0.25">
      <c r="X841" s="21"/>
    </row>
    <row r="842" spans="24:24" x14ac:dyDescent="0.25">
      <c r="X842" s="21"/>
    </row>
    <row r="843" spans="24:24" x14ac:dyDescent="0.25">
      <c r="X843" s="21"/>
    </row>
    <row r="844" spans="24:24" x14ac:dyDescent="0.25">
      <c r="X844" s="21"/>
    </row>
    <row r="845" spans="24:24" x14ac:dyDescent="0.25">
      <c r="X845" s="21"/>
    </row>
    <row r="846" spans="24:24" x14ac:dyDescent="0.25">
      <c r="X846" s="21"/>
    </row>
    <row r="847" spans="24:24" x14ac:dyDescent="0.25">
      <c r="X847" s="21"/>
    </row>
    <row r="848" spans="24:24" x14ac:dyDescent="0.25">
      <c r="X848" s="21"/>
    </row>
    <row r="849" spans="24:24" x14ac:dyDescent="0.25">
      <c r="X849" s="21"/>
    </row>
    <row r="850" spans="24:24" x14ac:dyDescent="0.25">
      <c r="X850" s="21"/>
    </row>
    <row r="851" spans="24:24" x14ac:dyDescent="0.25">
      <c r="X851" s="21"/>
    </row>
    <row r="852" spans="24:24" x14ac:dyDescent="0.25">
      <c r="X852" s="21"/>
    </row>
    <row r="853" spans="24:24" x14ac:dyDescent="0.25">
      <c r="X853" s="21"/>
    </row>
    <row r="854" spans="24:24" x14ac:dyDescent="0.25">
      <c r="X854" s="21"/>
    </row>
    <row r="855" spans="24:24" x14ac:dyDescent="0.25">
      <c r="X855" s="21"/>
    </row>
    <row r="856" spans="24:24" x14ac:dyDescent="0.25">
      <c r="X856" s="21"/>
    </row>
    <row r="857" spans="24:24" x14ac:dyDescent="0.25">
      <c r="X857" s="21"/>
    </row>
    <row r="858" spans="24:24" x14ac:dyDescent="0.25">
      <c r="X858" s="21"/>
    </row>
    <row r="859" spans="24:24" x14ac:dyDescent="0.25">
      <c r="X859" s="21"/>
    </row>
    <row r="860" spans="24:24" x14ac:dyDescent="0.25">
      <c r="X860" s="21"/>
    </row>
    <row r="861" spans="24:24" x14ac:dyDescent="0.25">
      <c r="X861" s="21"/>
    </row>
    <row r="862" spans="24:24" x14ac:dyDescent="0.25">
      <c r="X862" s="21"/>
    </row>
    <row r="863" spans="24:24" x14ac:dyDescent="0.25">
      <c r="X863" s="21"/>
    </row>
  </sheetData>
  <autoFilter ref="A1:AV993"/>
  <conditionalFormatting sqref="P4:P6 P38:P42 P59:P61 P93:P96 P118:P122 P212:P225 P440:P454 P459:P467 P472:P479 P555:P571 P712:P721 P127:P135 P159:P168 P173:P184 P140:P154 P637:P649 P591:P598 P654:P666 P622:P632 P696:P707 P521:P534 P484:P495 P539:P550 P603:P617 P576:P586 P400:P413 P385:P395 P310:P326 P230:P244 P370:P380 P418:P435 P267:P277 P249:P262 P11:P20 P25:P33 P47:P54 P75:P79 P84:P88 P189:P207 P282:P305 P500:P516 P671:P691 P66:P70 P350:P365 P726:P742 P101:P113 P331:P345">
    <cfRule type="containsText" dxfId="146" priority="1395" operator="containsText" text="POZOR">
      <formula>NOT(ISERROR(SEARCH("POZOR",P4)))</formula>
    </cfRule>
  </conditionalFormatting>
  <conditionalFormatting sqref="P194:P195 P159:P168 P178:P184 P140:P154 P236 P390 P425:P426 P84:P88 P335:P337 P101:P113">
    <cfRule type="containsText" dxfId="145" priority="1396" operator="containsText" text="SMAŽ">
      <formula>NOT(ISERROR(SEARCH("SMAŽ",P84)))</formula>
    </cfRule>
  </conditionalFormatting>
  <conditionalFormatting sqref="P310:P326">
    <cfRule type="containsText" dxfId="144" priority="1038" operator="containsText" text="SMAŽ">
      <formula>NOT(ISERROR(SEARCH("SMAŽ",P310)))</formula>
    </cfRule>
  </conditionalFormatting>
  <conditionalFormatting sqref="P310:P326">
    <cfRule type="containsText" dxfId="143" priority="1037" operator="containsText" text="SMAŽ">
      <formula>NOT(ISERROR(SEARCH("SMAŽ",P310)))</formula>
    </cfRule>
  </conditionalFormatting>
  <conditionalFormatting sqref="P310:P326">
    <cfRule type="containsText" dxfId="142" priority="1027" operator="containsText" text="SMAŽ">
      <formula>NOT(ISERROR(SEARCH("SMAŽ",P310)))</formula>
    </cfRule>
  </conditionalFormatting>
  <conditionalFormatting sqref="P609">
    <cfRule type="containsText" dxfId="141" priority="717" operator="containsText" text="SMAŽ">
      <formula>NOT(ISERROR(SEARCH("SMAŽ",P609)))</formula>
    </cfRule>
  </conditionalFormatting>
  <conditionalFormatting sqref="P609">
    <cfRule type="containsText" dxfId="140" priority="718" operator="containsText" text="SMAŽ">
      <formula>NOT(ISERROR(SEARCH("SMAŽ",P609)))</formula>
    </cfRule>
  </conditionalFormatting>
  <conditionalFormatting sqref="P609">
    <cfRule type="containsText" dxfId="139" priority="716" operator="containsText" text="SMAŽ">
      <formula>NOT(ISERROR(SEARCH("SMAŽ",P609)))</formula>
    </cfRule>
  </conditionalFormatting>
  <conditionalFormatting sqref="P609">
    <cfRule type="containsText" dxfId="138" priority="715" operator="containsText" text="SMAŽ">
      <formula>NOT(ISERROR(SEARCH("SMAŽ",P609)))</formula>
    </cfRule>
  </conditionalFormatting>
  <conditionalFormatting sqref="P609">
    <cfRule type="containsText" dxfId="137" priority="705" operator="containsText" text="SMAŽ">
      <formula>NOT(ISERROR(SEARCH("SMAŽ",P609)))</formula>
    </cfRule>
  </conditionalFormatting>
  <conditionalFormatting sqref="E1">
    <cfRule type="containsText" dxfId="136" priority="610" operator="containsText" text="stídání">
      <formula>NOT(ISERROR(SEARCH("stídání",E1)))</formula>
    </cfRule>
    <cfRule type="containsText" dxfId="135" priority="611" operator="containsText" text="střídání">
      <formula>NOT(ISERROR(SEARCH("střídání",E1)))</formula>
    </cfRule>
  </conditionalFormatting>
  <conditionalFormatting sqref="P459">
    <cfRule type="containsText" dxfId="134" priority="609" operator="containsText" text="SMAŽ">
      <formula>NOT(ISERROR(SEARCH("SMAŽ",P459)))</formula>
    </cfRule>
  </conditionalFormatting>
  <conditionalFormatting sqref="P118:P122">
    <cfRule type="containsText" dxfId="133" priority="409" operator="containsText" text="SMAŽ">
      <formula>NOT(ISERROR(SEARCH("SMAŽ",P118)))</formula>
    </cfRule>
  </conditionalFormatting>
  <conditionalFormatting sqref="P118:P122">
    <cfRule type="containsText" dxfId="132" priority="407" operator="containsText" text="SMAŽ">
      <formula>NOT(ISERROR(SEARCH("SMAŽ",P118)))</formula>
    </cfRule>
  </conditionalFormatting>
  <conditionalFormatting sqref="P118:P122">
    <cfRule type="containsText" dxfId="131" priority="408" operator="containsText" text="SMAŽ">
      <formula>NOT(ISERROR(SEARCH("SMAŽ",P118)))</formula>
    </cfRule>
  </conditionalFormatting>
  <conditionalFormatting sqref="P321">
    <cfRule type="containsText" dxfId="130" priority="198" operator="containsText" text="SMAŽ">
      <formula>NOT(ISERROR(SEARCH("SMAŽ",P321)))</formula>
    </cfRule>
  </conditionalFormatting>
  <conditionalFormatting sqref="P321">
    <cfRule type="containsText" dxfId="129" priority="197" operator="containsText" text="SMAŽ">
      <formula>NOT(ISERROR(SEARCH("SMAŽ",P321)))</formula>
    </cfRule>
  </conditionalFormatting>
  <conditionalFormatting sqref="P321">
    <cfRule type="containsText" dxfId="128" priority="187" operator="containsText" text="SMAŽ">
      <formula>NOT(ISERROR(SEARCH("SMAŽ",P321)))</formula>
    </cfRule>
  </conditionalFormatting>
  <conditionalFormatting sqref="P285">
    <cfRule type="containsText" dxfId="127" priority="186" operator="containsText" text="SMAŽ">
      <formula>NOT(ISERROR(SEARCH("SMAŽ",P285)))</formula>
    </cfRule>
  </conditionalFormatting>
  <conditionalFormatting sqref="P285">
    <cfRule type="containsText" dxfId="126" priority="185" operator="containsText" text="SMAŽ">
      <formula>NOT(ISERROR(SEARCH("SMAŽ",P285)))</formula>
    </cfRule>
  </conditionalFormatting>
  <conditionalFormatting sqref="P285">
    <cfRule type="containsText" dxfId="125" priority="175" operator="containsText" text="SMAŽ">
      <formula>NOT(ISERROR(SEARCH("SMAŽ",P285)))</formula>
    </cfRule>
  </conditionalFormatting>
  <conditionalFormatting sqref="P241">
    <cfRule type="containsText" dxfId="124" priority="171" operator="containsText" text="SMAŽ">
      <formula>NOT(ISERROR(SEARCH("SMAŽ",P241)))</formula>
    </cfRule>
  </conditionalFormatting>
  <conditionalFormatting sqref="P241">
    <cfRule type="containsText" dxfId="123" priority="170" operator="containsText" text="SMAŽ">
      <formula>NOT(ISERROR(SEARCH("SMAŽ",P241)))</formula>
    </cfRule>
  </conditionalFormatting>
  <conditionalFormatting sqref="P241">
    <cfRule type="containsText" dxfId="122" priority="160" operator="containsText" text="SMAŽ">
      <formula>NOT(ISERROR(SEARCH("SMAŽ",P241)))</formula>
    </cfRule>
  </conditionalFormatting>
  <conditionalFormatting sqref="P244">
    <cfRule type="containsText" dxfId="121" priority="159" operator="containsText" text="SMAŽ">
      <formula>NOT(ISERROR(SEARCH("SMAŽ",P244)))</formula>
    </cfRule>
  </conditionalFormatting>
  <conditionalFormatting sqref="P244">
    <cfRule type="containsText" dxfId="120" priority="158" operator="containsText" text="SMAŽ">
      <formula>NOT(ISERROR(SEARCH("SMAŽ",P244)))</formula>
    </cfRule>
  </conditionalFormatting>
  <conditionalFormatting sqref="P244">
    <cfRule type="containsText" dxfId="119" priority="148" operator="containsText" text="SMAŽ">
      <formula>NOT(ISERROR(SEARCH("SMAŽ",P244)))</formula>
    </cfRule>
  </conditionalFormatting>
  <conditionalFormatting sqref="P233:P244">
    <cfRule type="containsText" dxfId="118" priority="147" operator="containsText" text="SMAŽ">
      <formula>NOT(ISERROR(SEARCH("SMAŽ",P233)))</formula>
    </cfRule>
  </conditionalFormatting>
  <conditionalFormatting sqref="P233:P244">
    <cfRule type="containsText" dxfId="117" priority="146" operator="containsText" text="SMAŽ">
      <formula>NOT(ISERROR(SEARCH("SMAŽ",P233)))</formula>
    </cfRule>
  </conditionalFormatting>
  <conditionalFormatting sqref="P233:P244">
    <cfRule type="containsText" dxfId="116" priority="136" operator="containsText" text="SMAŽ">
      <formula>NOT(ISERROR(SEARCH("SMAŽ",P233)))</formula>
    </cfRule>
  </conditionalFormatting>
  <conditionalFormatting sqref="P215">
    <cfRule type="containsText" dxfId="115" priority="135" operator="containsText" text="SMAŽ">
      <formula>NOT(ISERROR(SEARCH("SMAŽ",P215)))</formula>
    </cfRule>
  </conditionalFormatting>
  <conditionalFormatting sqref="P215">
    <cfRule type="containsText" dxfId="114" priority="134" operator="containsText" text="SMAŽ">
      <formula>NOT(ISERROR(SEARCH("SMAŽ",P215)))</formula>
    </cfRule>
  </conditionalFormatting>
  <conditionalFormatting sqref="P215">
    <cfRule type="containsText" dxfId="113" priority="124" operator="containsText" text="SMAŽ">
      <formula>NOT(ISERROR(SEARCH("SMAŽ",P215)))</formula>
    </cfRule>
  </conditionalFormatting>
  <conditionalFormatting sqref="P218">
    <cfRule type="containsText" dxfId="112" priority="123" operator="containsText" text="SMAŽ">
      <formula>NOT(ISERROR(SEARCH("SMAŽ",P218)))</formula>
    </cfRule>
  </conditionalFormatting>
  <conditionalFormatting sqref="P218">
    <cfRule type="containsText" dxfId="111" priority="122" operator="containsText" text="SMAŽ">
      <formula>NOT(ISERROR(SEARCH("SMAŽ",P218)))</formula>
    </cfRule>
  </conditionalFormatting>
  <conditionalFormatting sqref="P218">
    <cfRule type="containsText" dxfId="110" priority="112" operator="containsText" text="SMAŽ">
      <formula>NOT(ISERROR(SEARCH("SMAŽ",P218)))</formula>
    </cfRule>
  </conditionalFormatting>
  <conditionalFormatting sqref="P221">
    <cfRule type="containsText" dxfId="109" priority="111" operator="containsText" text="SMAŽ">
      <formula>NOT(ISERROR(SEARCH("SMAŽ",P221)))</formula>
    </cfRule>
  </conditionalFormatting>
  <conditionalFormatting sqref="P221">
    <cfRule type="containsText" dxfId="108" priority="110" operator="containsText" text="SMAŽ">
      <formula>NOT(ISERROR(SEARCH("SMAŽ",P221)))</formula>
    </cfRule>
  </conditionalFormatting>
  <conditionalFormatting sqref="P221">
    <cfRule type="containsText" dxfId="107" priority="100" operator="containsText" text="SMAŽ">
      <formula>NOT(ISERROR(SEARCH("SMAŽ",P221)))</formula>
    </cfRule>
  </conditionalFormatting>
  <conditionalFormatting sqref="P127:P135">
    <cfRule type="containsText" dxfId="106" priority="87" operator="containsText" text="SMAŽ">
      <formula>NOT(ISERROR(SEARCH("SMAŽ",P127)))</formula>
    </cfRule>
  </conditionalFormatting>
  <conditionalFormatting sqref="P127:P135">
    <cfRule type="containsText" dxfId="105" priority="85" operator="containsText" text="SMAŽ">
      <formula>NOT(ISERROR(SEARCH("SMAŽ",P127)))</formula>
    </cfRule>
  </conditionalFormatting>
  <conditionalFormatting sqref="P127:P135">
    <cfRule type="containsText" dxfId="104" priority="86" operator="containsText" text="SMAŽ">
      <formula>NOT(ISERROR(SEARCH("SMAŽ",P127)))</formula>
    </cfRule>
  </conditionalFormatting>
  <conditionalFormatting sqref="P256:P262">
    <cfRule type="containsText" dxfId="103" priority="84" operator="containsText" text="SMAŽ">
      <formula>NOT(ISERROR(SEARCH("SMAŽ",P256)))</formula>
    </cfRule>
  </conditionalFormatting>
  <conditionalFormatting sqref="P256:P262">
    <cfRule type="containsText" dxfId="102" priority="83" operator="containsText" text="SMAŽ">
      <formula>NOT(ISERROR(SEARCH("SMAŽ",P256)))</formula>
    </cfRule>
  </conditionalFormatting>
  <conditionalFormatting sqref="P256:P262">
    <cfRule type="containsText" dxfId="101" priority="74" operator="containsText" text="SMAŽ">
      <formula>NOT(ISERROR(SEARCH("SMAŽ",P256)))</formula>
    </cfRule>
  </conditionalFormatting>
  <conditionalFormatting sqref="P262">
    <cfRule type="containsText" dxfId="100" priority="73" operator="containsText" text="SMAŽ">
      <formula>NOT(ISERROR(SEARCH("SMAŽ",P262)))</formula>
    </cfRule>
  </conditionalFormatting>
  <conditionalFormatting sqref="P262">
    <cfRule type="containsText" dxfId="99" priority="72" operator="containsText" text="SMAŽ">
      <formula>NOT(ISERROR(SEARCH("SMAŽ",P262)))</formula>
    </cfRule>
  </conditionalFormatting>
  <conditionalFormatting sqref="P262">
    <cfRule type="containsText" dxfId="98" priority="63" operator="containsText" text="SMAŽ">
      <formula>NOT(ISERROR(SEARCH("SMAŽ",P262)))</formula>
    </cfRule>
  </conditionalFormatting>
  <conditionalFormatting sqref="P140:P154">
    <cfRule type="containsText" dxfId="97" priority="60" operator="containsText" text="SMAŽ">
      <formula>NOT(ISERROR(SEARCH("SMAŽ",P140)))</formula>
    </cfRule>
  </conditionalFormatting>
  <conditionalFormatting sqref="P140:P154">
    <cfRule type="containsText" dxfId="96" priority="58" operator="containsText" text="SMAŽ">
      <formula>NOT(ISERROR(SEARCH("SMAŽ",P140)))</formula>
    </cfRule>
  </conditionalFormatting>
  <conditionalFormatting sqref="P140:P154">
    <cfRule type="containsText" dxfId="95" priority="59" operator="containsText" text="SMAŽ">
      <formula>NOT(ISERROR(SEARCH("SMAŽ",P140)))</formula>
    </cfRule>
  </conditionalFormatting>
  <conditionalFormatting sqref="P159:P168">
    <cfRule type="containsText" dxfId="94" priority="57" operator="containsText" text="SMAŽ">
      <formula>NOT(ISERROR(SEARCH("SMAŽ",P159)))</formula>
    </cfRule>
  </conditionalFormatting>
  <conditionalFormatting sqref="P159:P168">
    <cfRule type="containsText" dxfId="93" priority="55" operator="containsText" text="SMAŽ">
      <formula>NOT(ISERROR(SEARCH("SMAŽ",P159)))</formula>
    </cfRule>
  </conditionalFormatting>
  <conditionalFormatting sqref="P159:P168">
    <cfRule type="containsText" dxfId="92" priority="56" operator="containsText" text="SMAŽ">
      <formula>NOT(ISERROR(SEARCH("SMAŽ",P159)))</formula>
    </cfRule>
  </conditionalFormatting>
  <conditionalFormatting sqref="P141">
    <cfRule type="containsText" dxfId="91" priority="44" operator="containsText" text="SMAŽ">
      <formula>NOT(ISERROR(SEARCH("SMAŽ",P141)))</formula>
    </cfRule>
  </conditionalFormatting>
  <conditionalFormatting sqref="P141">
    <cfRule type="containsText" dxfId="90" priority="42" operator="containsText" text="SMAŽ">
      <formula>NOT(ISERROR(SEARCH("SMAŽ",P141)))</formula>
    </cfRule>
  </conditionalFormatting>
  <conditionalFormatting sqref="P141">
    <cfRule type="containsText" dxfId="89" priority="43" operator="containsText" text="SMAŽ">
      <formula>NOT(ISERROR(SEARCH("SMAŽ",P141)))</formula>
    </cfRule>
  </conditionalFormatting>
  <conditionalFormatting sqref="P17">
    <cfRule type="containsText" dxfId="88" priority="18" operator="containsText" text="SMAŽ">
      <formula>NOT(ISERROR(SEARCH("SMAŽ",P17)))</formula>
    </cfRule>
  </conditionalFormatting>
  <conditionalFormatting sqref="P259">
    <cfRule type="containsText" dxfId="87" priority="14" operator="containsText" text="SMAŽ">
      <formula>NOT(ISERROR(SEARCH("SMAŽ",P259)))</formula>
    </cfRule>
  </conditionalFormatting>
  <conditionalFormatting sqref="P259">
    <cfRule type="containsText" dxfId="86" priority="13" operator="containsText" text="SMAŽ">
      <formula>NOT(ISERROR(SEARCH("SMAŽ",P259)))</formula>
    </cfRule>
  </conditionalFormatting>
  <conditionalFormatting sqref="P259">
    <cfRule type="containsText" dxfId="85" priority="4" operator="containsText" text="SMAŽ">
      <formula>NOT(ISERROR(SEARCH("SMAŽ",P259)))</formula>
    </cfRule>
  </conditionalFormatting>
  <conditionalFormatting sqref="P334">
    <cfRule type="containsText" dxfId="84" priority="3" operator="containsText" text="SMAŽ">
      <formula>NOT(ISERROR(SEARCH("SMAŽ",P334)))</formula>
    </cfRule>
  </conditionalFormatting>
  <conditionalFormatting sqref="P334">
    <cfRule type="containsText" dxfId="83" priority="2" operator="containsText" text="SMAŽ">
      <formula>NOT(ISERROR(SEARCH("SMAŽ",P334)))</formula>
    </cfRule>
  </conditionalFormatting>
  <conditionalFormatting sqref="P334">
    <cfRule type="containsText" dxfId="82" priority="1" operator="containsText" text="SMAŽ">
      <formula>NOT(ISERROR(SEARCH("SMAŽ",P334)))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02"/>
  <sheetViews>
    <sheetView zoomScaleNormal="100" workbookViewId="0">
      <selection activeCell="J14" sqref="J14"/>
    </sheetView>
  </sheetViews>
  <sheetFormatPr defaultRowHeight="15" x14ac:dyDescent="0.25"/>
  <cols>
    <col min="1" max="1" width="3.7109375" style="52" customWidth="1"/>
    <col min="2" max="2" width="9.140625" style="52" customWidth="1"/>
    <col min="3" max="3" width="5.140625" style="52" customWidth="1"/>
    <col min="4" max="4" width="5.140625" style="94" customWidth="1"/>
    <col min="5" max="5" width="5.140625" style="52" customWidth="1"/>
    <col min="6" max="6" width="7" style="52" customWidth="1"/>
    <col min="7" max="7" width="4.42578125" style="52" customWidth="1"/>
    <col min="8" max="8" width="10.28515625" style="52" customWidth="1"/>
    <col min="9" max="9" width="5.140625" style="52" customWidth="1"/>
    <col min="10" max="10" width="5.140625" style="94" customWidth="1"/>
    <col min="11" max="11" width="5.7109375" style="83" customWidth="1"/>
    <col min="12" max="12" width="6" style="75" customWidth="1"/>
    <col min="13" max="13" width="30.42578125" style="52" customWidth="1"/>
    <col min="14" max="14" width="6.7109375" style="75" customWidth="1"/>
    <col min="15" max="15" width="32.7109375" style="52" customWidth="1"/>
    <col min="16" max="16" width="7.28515625" style="52" customWidth="1"/>
    <col min="17" max="18" width="6.28515625" style="52" customWidth="1"/>
    <col min="19" max="19" width="6.140625" style="52" customWidth="1"/>
    <col min="20" max="20" width="11.28515625" style="52" bestFit="1" customWidth="1"/>
    <col min="21" max="21" width="9.42578125" style="52" bestFit="1" customWidth="1"/>
    <col min="22" max="22" width="6.85546875" style="52" customWidth="1"/>
    <col min="23" max="23" width="9.42578125" style="52" bestFit="1" customWidth="1"/>
  </cols>
  <sheetData>
    <row r="1" spans="1:48" s="34" customFormat="1" ht="105" thickBot="1" x14ac:dyDescent="0.3">
      <c r="A1" s="85" t="s">
        <v>12</v>
      </c>
      <c r="B1" s="86" t="s">
        <v>160</v>
      </c>
      <c r="C1" s="87" t="s">
        <v>0</v>
      </c>
      <c r="D1" s="127" t="s">
        <v>1</v>
      </c>
      <c r="E1" s="87" t="s">
        <v>13</v>
      </c>
      <c r="F1" s="87" t="s">
        <v>14</v>
      </c>
      <c r="G1" s="87" t="s">
        <v>15</v>
      </c>
      <c r="H1" s="87" t="s">
        <v>16</v>
      </c>
      <c r="I1" s="87" t="s">
        <v>161</v>
      </c>
      <c r="J1" s="87" t="s">
        <v>162</v>
      </c>
      <c r="K1" s="87" t="s">
        <v>17</v>
      </c>
      <c r="L1" s="87" t="s">
        <v>18</v>
      </c>
      <c r="M1" s="87" t="s">
        <v>19</v>
      </c>
      <c r="N1" s="87" t="s">
        <v>20</v>
      </c>
      <c r="O1" s="87" t="s">
        <v>21</v>
      </c>
      <c r="P1" s="87" t="s">
        <v>163</v>
      </c>
      <c r="Q1" s="87" t="s">
        <v>22</v>
      </c>
      <c r="R1" s="87" t="s">
        <v>23</v>
      </c>
      <c r="S1" s="87" t="s">
        <v>24</v>
      </c>
      <c r="T1" s="87" t="s">
        <v>25</v>
      </c>
      <c r="U1" s="87" t="s">
        <v>26</v>
      </c>
      <c r="V1" s="87" t="s">
        <v>27</v>
      </c>
      <c r="W1" s="87" t="s">
        <v>28</v>
      </c>
    </row>
    <row r="2" spans="1:48" ht="15" customHeight="1" x14ac:dyDescent="0.25">
      <c r="A2" s="88"/>
      <c r="B2" s="88"/>
      <c r="C2" s="88"/>
      <c r="D2" s="91"/>
      <c r="E2" s="88"/>
      <c r="F2" s="89"/>
      <c r="G2" s="89"/>
      <c r="H2" s="89"/>
      <c r="I2" s="90"/>
      <c r="J2" s="91"/>
      <c r="K2" s="92"/>
      <c r="L2" s="89"/>
      <c r="M2" s="89"/>
      <c r="N2" s="89"/>
      <c r="O2" s="89"/>
      <c r="P2" s="89"/>
      <c r="Q2" s="93"/>
      <c r="R2" s="89"/>
      <c r="S2" s="89"/>
      <c r="T2" s="89"/>
      <c r="U2" s="89"/>
      <c r="V2" s="89"/>
      <c r="W2" s="89"/>
      <c r="X2" s="21"/>
      <c r="Z2" s="19"/>
      <c r="AA2" s="19"/>
      <c r="AB2" s="19"/>
      <c r="AG2" s="22"/>
      <c r="AH2" s="22"/>
      <c r="AI2" s="22"/>
      <c r="AJ2" s="22"/>
      <c r="AK2" s="22"/>
      <c r="AL2" s="22"/>
      <c r="AM2" s="22"/>
      <c r="AP2" s="23"/>
      <c r="AQ2" s="23"/>
      <c r="AR2" s="23"/>
      <c r="AS2" s="23"/>
      <c r="AT2" s="23"/>
      <c r="AU2" s="24"/>
      <c r="AV2" s="24"/>
    </row>
    <row r="3" spans="1:48" ht="15.75" thickBot="1" x14ac:dyDescent="0.3">
      <c r="K3" s="52"/>
      <c r="X3" s="21"/>
    </row>
    <row r="4" spans="1:48" x14ac:dyDescent="0.25">
      <c r="A4" s="138">
        <v>101</v>
      </c>
      <c r="B4" s="53">
        <v>1101</v>
      </c>
      <c r="C4" s="53" t="s">
        <v>2</v>
      </c>
      <c r="D4" s="159"/>
      <c r="E4" s="160" t="str">
        <f>CONCATENATE(C4,D4)</f>
        <v>X</v>
      </c>
      <c r="F4" s="53" t="s">
        <v>153</v>
      </c>
      <c r="G4" s="161">
        <v>6</v>
      </c>
      <c r="H4" s="53" t="str">
        <f>CONCATENATE(F4,"/",G4)</f>
        <v>XXX100/6</v>
      </c>
      <c r="I4" s="96" t="s">
        <v>8</v>
      </c>
      <c r="J4" s="96" t="s">
        <v>8</v>
      </c>
      <c r="K4" s="162">
        <v>0.22708333333333333</v>
      </c>
      <c r="L4" s="163">
        <v>0.22916666666666666</v>
      </c>
      <c r="M4" s="164" t="s">
        <v>32</v>
      </c>
      <c r="N4" s="163">
        <v>0.30555555555555552</v>
      </c>
      <c r="O4" s="164" t="s">
        <v>33</v>
      </c>
      <c r="P4" s="53" t="str">
        <f>IF(M5=O4,"OK","POZOR")</f>
        <v>OK</v>
      </c>
      <c r="Q4" s="165">
        <f>IF(ISNUMBER(G4),N4-L4,IF(F4="přejezd",N4-L4,0))</f>
        <v>7.6388888888888867E-2</v>
      </c>
      <c r="R4" s="165">
        <f>IF(ISNUMBER(G4),L4-K4,0)</f>
        <v>2.0833333333333259E-3</v>
      </c>
      <c r="S4" s="165">
        <f t="shared" ref="S4:S7" si="0">Q4+R4</f>
        <v>7.8472222222222193E-2</v>
      </c>
      <c r="T4" s="165"/>
      <c r="U4" s="53">
        <v>88.6</v>
      </c>
      <c r="V4" s="53">
        <f>INDEX('Počty dní'!F:J,MATCH(E4,'Počty dní'!C:C,0),4)</f>
        <v>47</v>
      </c>
      <c r="W4" s="98">
        <f>V4*U4</f>
        <v>4164.2</v>
      </c>
      <c r="X4" s="21"/>
    </row>
    <row r="5" spans="1:48" x14ac:dyDescent="0.25">
      <c r="A5" s="140">
        <v>101</v>
      </c>
      <c r="B5" s="56">
        <v>1101</v>
      </c>
      <c r="C5" s="56" t="s">
        <v>2</v>
      </c>
      <c r="D5" s="128"/>
      <c r="E5" s="101" t="str">
        <f>CONCATENATE(C5,D5)</f>
        <v>X</v>
      </c>
      <c r="F5" s="56" t="s">
        <v>153</v>
      </c>
      <c r="G5" s="55">
        <v>55</v>
      </c>
      <c r="H5" s="56" t="str">
        <f>CONCATENATE(F5,"/",G5)</f>
        <v>XXX100/55</v>
      </c>
      <c r="I5" s="102" t="s">
        <v>8</v>
      </c>
      <c r="J5" s="102" t="s">
        <v>8</v>
      </c>
      <c r="K5" s="103">
        <v>0.30763888888888891</v>
      </c>
      <c r="L5" s="104">
        <v>0.3125</v>
      </c>
      <c r="M5" s="57" t="s">
        <v>33</v>
      </c>
      <c r="N5" s="104">
        <v>0.37152777777777773</v>
      </c>
      <c r="O5" s="57" t="s">
        <v>32</v>
      </c>
      <c r="P5" s="56" t="str">
        <f t="shared" ref="P5:P6" si="1">IF(M6=O5,"OK","POZOR")</f>
        <v>OK</v>
      </c>
      <c r="Q5" s="105">
        <f>IF(ISNUMBER(G5),N5-L5,IF(F5="přejezd",N5-L5,0))</f>
        <v>5.9027777777777735E-2</v>
      </c>
      <c r="R5" s="105">
        <f>IF(ISNUMBER(G5),L5-K5,0)</f>
        <v>4.8611111111110938E-3</v>
      </c>
      <c r="S5" s="105">
        <f t="shared" si="0"/>
        <v>6.3888888888888828E-2</v>
      </c>
      <c r="T5" s="105">
        <f t="shared" ref="T5:T7" si="2">K5-N4</f>
        <v>2.0833333333333814E-3</v>
      </c>
      <c r="U5" s="56">
        <v>88.4</v>
      </c>
      <c r="V5" s="56">
        <f>INDEX('Počty dní'!F:J,MATCH(E5,'Počty dní'!C:C,0),4)</f>
        <v>47</v>
      </c>
      <c r="W5" s="166">
        <f>V5*U5</f>
        <v>4154.8</v>
      </c>
      <c r="X5" s="21"/>
    </row>
    <row r="6" spans="1:48" x14ac:dyDescent="0.25">
      <c r="A6" s="140">
        <v>101</v>
      </c>
      <c r="B6" s="56">
        <v>1101</v>
      </c>
      <c r="C6" s="56" t="s">
        <v>2</v>
      </c>
      <c r="D6" s="128"/>
      <c r="E6" s="101" t="str">
        <f>CONCATENATE(C6,D6)</f>
        <v>X</v>
      </c>
      <c r="F6" s="56" t="s">
        <v>153</v>
      </c>
      <c r="G6" s="55">
        <v>24</v>
      </c>
      <c r="H6" s="56" t="str">
        <f>CONCATENATE(F6,"/",G6)</f>
        <v>XXX100/24</v>
      </c>
      <c r="I6" s="102" t="s">
        <v>8</v>
      </c>
      <c r="J6" s="102" t="s">
        <v>8</v>
      </c>
      <c r="K6" s="103">
        <v>0.55555555555555558</v>
      </c>
      <c r="L6" s="104">
        <v>0.5625</v>
      </c>
      <c r="M6" s="57" t="s">
        <v>32</v>
      </c>
      <c r="N6" s="104">
        <v>0.63888888888888895</v>
      </c>
      <c r="O6" s="57" t="s">
        <v>33</v>
      </c>
      <c r="P6" s="56" t="str">
        <f t="shared" si="1"/>
        <v>OK</v>
      </c>
      <c r="Q6" s="105">
        <f>IF(ISNUMBER(G6),N6-L6,IF(F6="přejezd",N6-L6,0))</f>
        <v>7.6388888888888951E-2</v>
      </c>
      <c r="R6" s="105">
        <f>IF(ISNUMBER(G6),L6-K6,0)</f>
        <v>6.9444444444444198E-3</v>
      </c>
      <c r="S6" s="105">
        <f t="shared" si="0"/>
        <v>8.333333333333337E-2</v>
      </c>
      <c r="T6" s="105">
        <f t="shared" si="2"/>
        <v>0.18402777777777785</v>
      </c>
      <c r="U6" s="56">
        <v>88.6</v>
      </c>
      <c r="V6" s="56">
        <f>INDEX('Počty dní'!F:J,MATCH(E6,'Počty dní'!C:C,0),4)</f>
        <v>47</v>
      </c>
      <c r="W6" s="166">
        <f>V6*U6</f>
        <v>4164.2</v>
      </c>
      <c r="X6" s="21"/>
    </row>
    <row r="7" spans="1:48" ht="17.25" customHeight="1" thickBot="1" x14ac:dyDescent="0.3">
      <c r="A7" s="141">
        <v>101</v>
      </c>
      <c r="B7" s="58">
        <v>1101</v>
      </c>
      <c r="C7" s="58" t="s">
        <v>2</v>
      </c>
      <c r="D7" s="167"/>
      <c r="E7" s="168" t="str">
        <f>CONCATENATE(C7,D7)</f>
        <v>X</v>
      </c>
      <c r="F7" s="58" t="s">
        <v>153</v>
      </c>
      <c r="G7" s="169">
        <v>29</v>
      </c>
      <c r="H7" s="58" t="str">
        <f>CONCATENATE(F7,"/",G7)</f>
        <v>XXX100/29</v>
      </c>
      <c r="I7" s="106" t="s">
        <v>8</v>
      </c>
      <c r="J7" s="106" t="s">
        <v>8</v>
      </c>
      <c r="K7" s="107">
        <v>0.6479166666666667</v>
      </c>
      <c r="L7" s="108">
        <v>0.65277777777777779</v>
      </c>
      <c r="M7" s="59" t="s">
        <v>33</v>
      </c>
      <c r="N7" s="108">
        <v>0.72916666666666663</v>
      </c>
      <c r="O7" s="59" t="s">
        <v>32</v>
      </c>
      <c r="P7" s="158"/>
      <c r="Q7" s="170">
        <f>IF(ISNUMBER(G7),N7-L7,IF(F7="přejezd",N7-L7,0))</f>
        <v>7.638888888888884E-2</v>
      </c>
      <c r="R7" s="170">
        <f>IF(ISNUMBER(G7),L7-K7,0)</f>
        <v>4.8611111111110938E-3</v>
      </c>
      <c r="S7" s="170">
        <f t="shared" si="0"/>
        <v>8.1249999999999933E-2</v>
      </c>
      <c r="T7" s="170">
        <f t="shared" si="2"/>
        <v>9.0277777777777457E-3</v>
      </c>
      <c r="U7" s="58">
        <v>88.6</v>
      </c>
      <c r="V7" s="58">
        <f>INDEX('Počty dní'!F:J,MATCH(E7,'Počty dní'!C:C,0),4)</f>
        <v>47</v>
      </c>
      <c r="W7" s="171">
        <f>V7*U7</f>
        <v>4164.2</v>
      </c>
      <c r="X7" s="21"/>
    </row>
    <row r="8" spans="1:48" ht="15.75" thickBot="1" x14ac:dyDescent="0.3">
      <c r="A8" s="172" t="str">
        <f ca="1">CONCATENATE(INDIRECT("R[-1]C[0]",FALSE),"celkem")</f>
        <v>101celkem</v>
      </c>
      <c r="B8" s="173"/>
      <c r="C8" s="173" t="str">
        <f ca="1">INDIRECT("R[-1]C[12]",FALSE)</f>
        <v>Brno,,ÚAN Zvonařka</v>
      </c>
      <c r="D8" s="174"/>
      <c r="E8" s="173"/>
      <c r="F8" s="175"/>
      <c r="G8" s="173"/>
      <c r="H8" s="176"/>
      <c r="I8" s="177"/>
      <c r="J8" s="178" t="str">
        <f ca="1">INDIRECT("R[-3]C[0]",FALSE)</f>
        <v>V+</v>
      </c>
      <c r="K8" s="179"/>
      <c r="L8" s="180"/>
      <c r="M8" s="181"/>
      <c r="N8" s="180"/>
      <c r="O8" s="182"/>
      <c r="P8" s="173"/>
      <c r="Q8" s="183">
        <f>SUM(Q4:Q7)</f>
        <v>0.28819444444444442</v>
      </c>
      <c r="R8" s="183">
        <f>SUM(R4:R7)</f>
        <v>1.8749999999999933E-2</v>
      </c>
      <c r="S8" s="183">
        <f>SUM(S4:S7)</f>
        <v>0.30694444444444435</v>
      </c>
      <c r="T8" s="183">
        <f>SUM(T4:T7)</f>
        <v>0.19513888888888897</v>
      </c>
      <c r="U8" s="184">
        <f>SUM(U4:U7)</f>
        <v>354.20000000000005</v>
      </c>
      <c r="V8" s="185"/>
      <c r="W8" s="186">
        <f>SUM(W4:W7)</f>
        <v>16647.400000000001</v>
      </c>
      <c r="X8" s="21"/>
    </row>
    <row r="9" spans="1:48" x14ac:dyDescent="0.25">
      <c r="D9" s="129"/>
      <c r="E9" s="116"/>
      <c r="G9" s="62"/>
      <c r="K9" s="117"/>
      <c r="L9" s="118"/>
      <c r="M9" s="63"/>
      <c r="N9" s="118"/>
      <c r="O9" s="63"/>
      <c r="X9" s="21"/>
    </row>
    <row r="10" spans="1:48" ht="15.75" thickBot="1" x14ac:dyDescent="0.3">
      <c r="D10" s="129"/>
      <c r="E10" s="116"/>
      <c r="G10" s="62"/>
      <c r="K10" s="117"/>
      <c r="L10" s="118"/>
      <c r="M10" s="63"/>
      <c r="N10" s="118"/>
      <c r="O10" s="63"/>
      <c r="X10" s="21"/>
    </row>
    <row r="11" spans="1:48" x14ac:dyDescent="0.25">
      <c r="A11" s="138">
        <v>102</v>
      </c>
      <c r="B11" s="53">
        <v>1102</v>
      </c>
      <c r="C11" s="53" t="s">
        <v>2</v>
      </c>
      <c r="D11" s="159"/>
      <c r="E11" s="160" t="str">
        <f t="shared" ref="E11:E16" si="3">CONCATENATE(C11,D11)</f>
        <v>X</v>
      </c>
      <c r="F11" s="53" t="s">
        <v>153</v>
      </c>
      <c r="G11" s="161">
        <v>1</v>
      </c>
      <c r="H11" s="53" t="str">
        <f t="shared" ref="H11:H16" si="4">CONCATENATE(F11,"/",G11)</f>
        <v>XXX100/1</v>
      </c>
      <c r="I11" s="96" t="s">
        <v>8</v>
      </c>
      <c r="J11" s="96" t="s">
        <v>8</v>
      </c>
      <c r="K11" s="162">
        <v>0.18611111111111112</v>
      </c>
      <c r="L11" s="163">
        <v>0.1875</v>
      </c>
      <c r="M11" s="164" t="s">
        <v>31</v>
      </c>
      <c r="N11" s="163">
        <v>0.22916666666666666</v>
      </c>
      <c r="O11" s="164" t="s">
        <v>32</v>
      </c>
      <c r="P11" s="53" t="str">
        <f t="shared" ref="P11:P15" si="5">IF(M12=O11,"OK","POZOR")</f>
        <v>OK</v>
      </c>
      <c r="Q11" s="165">
        <f t="shared" ref="Q11:Q16" si="6">IF(ISNUMBER(G11),N11-L11,IF(F11="přejezd",N11-L11,0))</f>
        <v>4.1666666666666657E-2</v>
      </c>
      <c r="R11" s="165">
        <f t="shared" ref="R11:R16" si="7">IF(ISNUMBER(G11),L11-K11,0)</f>
        <v>1.388888888888884E-3</v>
      </c>
      <c r="S11" s="165">
        <f t="shared" ref="S11:S16" si="8">Q11+R11</f>
        <v>4.3055555555555541E-2</v>
      </c>
      <c r="T11" s="165"/>
      <c r="U11" s="53">
        <v>52.7</v>
      </c>
      <c r="V11" s="53">
        <f>INDEX('Počty dní'!F:J,MATCH(E11,'Počty dní'!C:C,0),4)</f>
        <v>47</v>
      </c>
      <c r="W11" s="98">
        <f t="shared" ref="W11:W16" si="9">V11*U11</f>
        <v>2476.9</v>
      </c>
      <c r="X11" s="21"/>
    </row>
    <row r="12" spans="1:48" x14ac:dyDescent="0.25">
      <c r="A12" s="140">
        <v>102</v>
      </c>
      <c r="B12" s="56">
        <v>1102</v>
      </c>
      <c r="C12" s="56" t="s">
        <v>2</v>
      </c>
      <c r="D12" s="128"/>
      <c r="E12" s="101" t="str">
        <f t="shared" si="3"/>
        <v>X</v>
      </c>
      <c r="F12" s="56" t="s">
        <v>153</v>
      </c>
      <c r="G12" s="55">
        <v>52</v>
      </c>
      <c r="H12" s="56" t="str">
        <f t="shared" si="4"/>
        <v>XXX100/52</v>
      </c>
      <c r="I12" s="102" t="s">
        <v>8</v>
      </c>
      <c r="J12" s="102" t="s">
        <v>8</v>
      </c>
      <c r="K12" s="103">
        <v>0.25</v>
      </c>
      <c r="L12" s="104">
        <v>0.25347222222222221</v>
      </c>
      <c r="M12" s="57" t="s">
        <v>32</v>
      </c>
      <c r="N12" s="104">
        <v>0.3125</v>
      </c>
      <c r="O12" s="57" t="s">
        <v>33</v>
      </c>
      <c r="P12" s="56" t="str">
        <f t="shared" si="5"/>
        <v>OK</v>
      </c>
      <c r="Q12" s="105">
        <f t="shared" si="6"/>
        <v>5.902777777777779E-2</v>
      </c>
      <c r="R12" s="105">
        <f t="shared" si="7"/>
        <v>3.4722222222222099E-3</v>
      </c>
      <c r="S12" s="105">
        <f t="shared" si="8"/>
        <v>6.25E-2</v>
      </c>
      <c r="T12" s="105">
        <f t="shared" ref="T12:T16" si="10">K12-N11</f>
        <v>2.0833333333333343E-2</v>
      </c>
      <c r="U12" s="56">
        <v>88.4</v>
      </c>
      <c r="V12" s="56">
        <f>INDEX('Počty dní'!F:J,MATCH(E12,'Počty dní'!C:C,0),4)</f>
        <v>47</v>
      </c>
      <c r="W12" s="166">
        <f t="shared" si="9"/>
        <v>4154.8</v>
      </c>
      <c r="X12" s="21"/>
    </row>
    <row r="13" spans="1:48" x14ac:dyDescent="0.25">
      <c r="A13" s="140">
        <v>102</v>
      </c>
      <c r="B13" s="56">
        <v>1102</v>
      </c>
      <c r="C13" s="56" t="s">
        <v>2</v>
      </c>
      <c r="D13" s="128"/>
      <c r="E13" s="101" t="str">
        <f t="shared" si="3"/>
        <v>X</v>
      </c>
      <c r="F13" s="56" t="s">
        <v>153</v>
      </c>
      <c r="G13" s="55">
        <v>13</v>
      </c>
      <c r="H13" s="56" t="str">
        <f t="shared" si="4"/>
        <v>XXX100/13</v>
      </c>
      <c r="I13" s="102" t="s">
        <v>8</v>
      </c>
      <c r="J13" s="102" t="s">
        <v>8</v>
      </c>
      <c r="K13" s="103">
        <v>0.31597222222222221</v>
      </c>
      <c r="L13" s="104">
        <v>0.31944444444444448</v>
      </c>
      <c r="M13" s="57" t="s">
        <v>33</v>
      </c>
      <c r="N13" s="104">
        <v>0.39583333333333331</v>
      </c>
      <c r="O13" s="57" t="s">
        <v>32</v>
      </c>
      <c r="P13" s="56" t="str">
        <f t="shared" si="5"/>
        <v>OK</v>
      </c>
      <c r="Q13" s="105">
        <f t="shared" si="6"/>
        <v>7.638888888888884E-2</v>
      </c>
      <c r="R13" s="105">
        <f t="shared" si="7"/>
        <v>3.4722222222222654E-3</v>
      </c>
      <c r="S13" s="105">
        <f t="shared" si="8"/>
        <v>7.9861111111111105E-2</v>
      </c>
      <c r="T13" s="105">
        <f t="shared" si="10"/>
        <v>3.4722222222222099E-3</v>
      </c>
      <c r="U13" s="56">
        <v>88.6</v>
      </c>
      <c r="V13" s="56">
        <f>INDEX('Počty dní'!F:J,MATCH(E13,'Počty dní'!C:C,0),4)</f>
        <v>47</v>
      </c>
      <c r="W13" s="166">
        <f t="shared" si="9"/>
        <v>4164.2</v>
      </c>
      <c r="X13" s="21"/>
    </row>
    <row r="14" spans="1:48" x14ac:dyDescent="0.25">
      <c r="A14" s="140">
        <v>102</v>
      </c>
      <c r="B14" s="56">
        <v>1102</v>
      </c>
      <c r="C14" s="56" t="s">
        <v>2</v>
      </c>
      <c r="D14" s="128"/>
      <c r="E14" s="101" t="str">
        <f t="shared" si="3"/>
        <v>X</v>
      </c>
      <c r="F14" s="56" t="s">
        <v>153</v>
      </c>
      <c r="G14" s="55">
        <v>30</v>
      </c>
      <c r="H14" s="56" t="str">
        <f t="shared" si="4"/>
        <v>XXX100/30</v>
      </c>
      <c r="I14" s="102" t="s">
        <v>8</v>
      </c>
      <c r="J14" s="102" t="s">
        <v>8</v>
      </c>
      <c r="K14" s="103">
        <v>0.68055555555555547</v>
      </c>
      <c r="L14" s="104">
        <v>0.6875</v>
      </c>
      <c r="M14" s="57" t="s">
        <v>32</v>
      </c>
      <c r="N14" s="104">
        <v>0.76388888888888884</v>
      </c>
      <c r="O14" s="57" t="s">
        <v>33</v>
      </c>
      <c r="P14" s="56" t="str">
        <f t="shared" si="5"/>
        <v>OK</v>
      </c>
      <c r="Q14" s="105">
        <f t="shared" si="6"/>
        <v>7.638888888888884E-2</v>
      </c>
      <c r="R14" s="105">
        <f t="shared" si="7"/>
        <v>6.9444444444445308E-3</v>
      </c>
      <c r="S14" s="105">
        <f t="shared" si="8"/>
        <v>8.333333333333337E-2</v>
      </c>
      <c r="T14" s="105">
        <f t="shared" si="10"/>
        <v>0.28472222222222215</v>
      </c>
      <c r="U14" s="56">
        <v>88.6</v>
      </c>
      <c r="V14" s="56">
        <f>INDEX('Počty dní'!F:J,MATCH(E14,'Počty dní'!C:C,0),4)</f>
        <v>47</v>
      </c>
      <c r="W14" s="166">
        <f t="shared" si="9"/>
        <v>4164.2</v>
      </c>
      <c r="X14" s="21"/>
    </row>
    <row r="15" spans="1:48" x14ac:dyDescent="0.25">
      <c r="A15" s="140">
        <v>102</v>
      </c>
      <c r="B15" s="56">
        <v>1102</v>
      </c>
      <c r="C15" s="56" t="s">
        <v>2</v>
      </c>
      <c r="D15" s="130"/>
      <c r="E15" s="101" t="str">
        <f t="shared" si="3"/>
        <v>X</v>
      </c>
      <c r="F15" s="56" t="s">
        <v>153</v>
      </c>
      <c r="G15" s="55">
        <v>37</v>
      </c>
      <c r="H15" s="56" t="str">
        <f t="shared" si="4"/>
        <v>XXX100/37</v>
      </c>
      <c r="I15" s="102" t="s">
        <v>8</v>
      </c>
      <c r="J15" s="102" t="s">
        <v>8</v>
      </c>
      <c r="K15" s="103">
        <v>0.81597222222222221</v>
      </c>
      <c r="L15" s="104">
        <v>0.81944444444444453</v>
      </c>
      <c r="M15" s="57" t="s">
        <v>33</v>
      </c>
      <c r="N15" s="104">
        <v>0.89583333333333337</v>
      </c>
      <c r="O15" s="57" t="s">
        <v>32</v>
      </c>
      <c r="P15" s="56" t="str">
        <f t="shared" si="5"/>
        <v>OK</v>
      </c>
      <c r="Q15" s="105">
        <f t="shared" si="6"/>
        <v>7.638888888888884E-2</v>
      </c>
      <c r="R15" s="105">
        <f t="shared" si="7"/>
        <v>3.4722222222223209E-3</v>
      </c>
      <c r="S15" s="105">
        <f t="shared" si="8"/>
        <v>7.986111111111116E-2</v>
      </c>
      <c r="T15" s="105">
        <f t="shared" si="10"/>
        <v>5.208333333333337E-2</v>
      </c>
      <c r="U15" s="56">
        <v>88.6</v>
      </c>
      <c r="V15" s="56">
        <f>INDEX('Počty dní'!F:J,MATCH(E15,'Počty dní'!C:C,0),4)</f>
        <v>47</v>
      </c>
      <c r="W15" s="166">
        <f t="shared" si="9"/>
        <v>4164.2</v>
      </c>
      <c r="X15" s="21"/>
    </row>
    <row r="16" spans="1:48" ht="15.75" thickBot="1" x14ac:dyDescent="0.3">
      <c r="A16" s="141">
        <v>102</v>
      </c>
      <c r="B16" s="58">
        <v>1102</v>
      </c>
      <c r="C16" s="58" t="s">
        <v>2</v>
      </c>
      <c r="D16" s="167"/>
      <c r="E16" s="168" t="str">
        <f t="shared" si="3"/>
        <v>X</v>
      </c>
      <c r="F16" s="58" t="s">
        <v>153</v>
      </c>
      <c r="G16" s="169">
        <v>88</v>
      </c>
      <c r="H16" s="58" t="str">
        <f t="shared" si="4"/>
        <v>XXX100/88</v>
      </c>
      <c r="I16" s="106" t="s">
        <v>8</v>
      </c>
      <c r="J16" s="106" t="s">
        <v>8</v>
      </c>
      <c r="K16" s="107">
        <v>0.93402777777777779</v>
      </c>
      <c r="L16" s="108">
        <v>0.9375</v>
      </c>
      <c r="M16" s="59" t="s">
        <v>32</v>
      </c>
      <c r="N16" s="108">
        <v>0.97569444444444453</v>
      </c>
      <c r="O16" s="59" t="s">
        <v>31</v>
      </c>
      <c r="P16" s="158"/>
      <c r="Q16" s="170">
        <f t="shared" si="6"/>
        <v>3.8194444444444531E-2</v>
      </c>
      <c r="R16" s="170">
        <f t="shared" si="7"/>
        <v>3.4722222222222099E-3</v>
      </c>
      <c r="S16" s="170">
        <f t="shared" si="8"/>
        <v>4.1666666666666741E-2</v>
      </c>
      <c r="T16" s="170">
        <f t="shared" si="10"/>
        <v>3.819444444444442E-2</v>
      </c>
      <c r="U16" s="58">
        <v>52.7</v>
      </c>
      <c r="V16" s="58">
        <f>INDEX('Počty dní'!F:J,MATCH(E16,'Počty dní'!C:C,0),4)</f>
        <v>47</v>
      </c>
      <c r="W16" s="171">
        <f t="shared" si="9"/>
        <v>2476.9</v>
      </c>
      <c r="X16" s="21"/>
    </row>
    <row r="17" spans="1:24" ht="15.75" thickBot="1" x14ac:dyDescent="0.3">
      <c r="A17" s="172" t="str">
        <f ca="1">CONCATENATE(INDIRECT("R[-1]C[0]",FALSE),"celkem")</f>
        <v>102celkem</v>
      </c>
      <c r="B17" s="173"/>
      <c r="C17" s="173" t="str">
        <f ca="1">INDIRECT("R[-1]C[12]",FALSE)</f>
        <v>Velké Meziříčí,,Novosady</v>
      </c>
      <c r="D17" s="174"/>
      <c r="E17" s="173"/>
      <c r="F17" s="175"/>
      <c r="G17" s="173"/>
      <c r="H17" s="176"/>
      <c r="I17" s="177"/>
      <c r="J17" s="178" t="str">
        <f ca="1">INDIRECT("R[-3]C[0]",FALSE)</f>
        <v>V+</v>
      </c>
      <c r="K17" s="179"/>
      <c r="L17" s="180"/>
      <c r="M17" s="181"/>
      <c r="N17" s="180"/>
      <c r="O17" s="182"/>
      <c r="P17" s="173"/>
      <c r="Q17" s="183">
        <f>SUM(Q11:Q16)</f>
        <v>0.36805555555555547</v>
      </c>
      <c r="R17" s="183">
        <f>SUM(R11:R16)</f>
        <v>2.2222222222222421E-2</v>
      </c>
      <c r="S17" s="183">
        <f>SUM(S11:S16)</f>
        <v>0.39027777777777795</v>
      </c>
      <c r="T17" s="183">
        <f>SUM(T11:T16)</f>
        <v>0.39930555555555547</v>
      </c>
      <c r="U17" s="184">
        <f>SUM(U11:U16)</f>
        <v>459.59999999999997</v>
      </c>
      <c r="V17" s="185"/>
      <c r="W17" s="186">
        <f>SUM(W11:W16)</f>
        <v>21601.200000000004</v>
      </c>
      <c r="X17" s="21"/>
    </row>
    <row r="18" spans="1:24" x14ac:dyDescent="0.25">
      <c r="K18" s="52"/>
      <c r="X18" s="21"/>
    </row>
    <row r="19" spans="1:24" ht="15.75" thickBot="1" x14ac:dyDescent="0.3">
      <c r="D19" s="131"/>
      <c r="E19" s="116"/>
      <c r="G19" s="62"/>
      <c r="K19" s="117"/>
      <c r="L19" s="118"/>
      <c r="M19" s="63"/>
      <c r="N19" s="118"/>
      <c r="O19" s="63"/>
      <c r="X19" s="21"/>
    </row>
    <row r="20" spans="1:24" x14ac:dyDescent="0.25">
      <c r="A20" s="138">
        <v>103</v>
      </c>
      <c r="B20" s="53">
        <v>1103</v>
      </c>
      <c r="C20" s="53" t="s">
        <v>2</v>
      </c>
      <c r="D20" s="159"/>
      <c r="E20" s="160" t="str">
        <f t="shared" ref="E20:E27" si="11">CONCATENATE(C20,D20)</f>
        <v>X</v>
      </c>
      <c r="F20" s="53" t="s">
        <v>153</v>
      </c>
      <c r="G20" s="161">
        <v>2</v>
      </c>
      <c r="H20" s="53" t="str">
        <f t="shared" ref="H20:H27" si="12">CONCATENATE(F20,"/",G20)</f>
        <v>XXX100/2</v>
      </c>
      <c r="I20" s="96" t="s">
        <v>8</v>
      </c>
      <c r="J20" s="96" t="s">
        <v>8</v>
      </c>
      <c r="K20" s="162">
        <v>0.18472222222222223</v>
      </c>
      <c r="L20" s="163">
        <v>0.18611111111111112</v>
      </c>
      <c r="M20" s="164" t="s">
        <v>29</v>
      </c>
      <c r="N20" s="163">
        <v>0.22222222222222221</v>
      </c>
      <c r="O20" s="164" t="s">
        <v>33</v>
      </c>
      <c r="P20" s="53" t="str">
        <f t="shared" ref="P20:P28" si="13">IF(M21=O20,"OK","POZOR")</f>
        <v>OK</v>
      </c>
      <c r="Q20" s="165">
        <f t="shared" ref="Q20:Q29" si="14">IF(ISNUMBER(G20),N20-L20,IF(F20="přejezd",N20-L20,0))</f>
        <v>3.6111111111111094E-2</v>
      </c>
      <c r="R20" s="165">
        <f t="shared" ref="R20:R29" si="15">IF(ISNUMBER(G20),L20-K20,0)</f>
        <v>1.388888888888884E-3</v>
      </c>
      <c r="S20" s="165">
        <f t="shared" ref="S20:S29" si="16">Q20+R20</f>
        <v>3.7499999999999978E-2</v>
      </c>
      <c r="T20" s="165"/>
      <c r="U20" s="53">
        <v>63.9</v>
      </c>
      <c r="V20" s="53">
        <f>INDEX('Počty dní'!F:J,MATCH(E20,'Počty dní'!C:C,0),4)</f>
        <v>47</v>
      </c>
      <c r="W20" s="98">
        <f t="shared" ref="W20:W29" si="17">V20*U20</f>
        <v>3003.2999999999997</v>
      </c>
      <c r="X20" s="21"/>
    </row>
    <row r="21" spans="1:24" x14ac:dyDescent="0.25">
      <c r="A21" s="140">
        <v>103</v>
      </c>
      <c r="B21" s="56">
        <v>1103</v>
      </c>
      <c r="C21" s="56" t="s">
        <v>2</v>
      </c>
      <c r="D21" s="128"/>
      <c r="E21" s="101" t="str">
        <f t="shared" si="11"/>
        <v>X</v>
      </c>
      <c r="F21" s="56" t="s">
        <v>153</v>
      </c>
      <c r="G21" s="55">
        <v>7</v>
      </c>
      <c r="H21" s="56" t="str">
        <f t="shared" si="12"/>
        <v>XXX100/7</v>
      </c>
      <c r="I21" s="102" t="s">
        <v>8</v>
      </c>
      <c r="J21" s="102" t="s">
        <v>8</v>
      </c>
      <c r="K21" s="103">
        <v>0.23263888888888887</v>
      </c>
      <c r="L21" s="104">
        <v>0.23611111111111113</v>
      </c>
      <c r="M21" s="57" t="s">
        <v>33</v>
      </c>
      <c r="N21" s="104">
        <v>0.3125</v>
      </c>
      <c r="O21" s="57" t="s">
        <v>32</v>
      </c>
      <c r="P21" s="56" t="str">
        <f t="shared" si="13"/>
        <v>OK</v>
      </c>
      <c r="Q21" s="105">
        <f t="shared" si="14"/>
        <v>7.6388888888888867E-2</v>
      </c>
      <c r="R21" s="105">
        <f t="shared" si="15"/>
        <v>3.4722222222222654E-3</v>
      </c>
      <c r="S21" s="105">
        <f t="shared" si="16"/>
        <v>7.9861111111111133E-2</v>
      </c>
      <c r="T21" s="105">
        <f t="shared" ref="T21:T29" si="18">K21-N20</f>
        <v>1.0416666666666657E-2</v>
      </c>
      <c r="U21" s="56">
        <v>88.6</v>
      </c>
      <c r="V21" s="56">
        <f>INDEX('Počty dní'!F:J,MATCH(E21,'Počty dní'!C:C,0),4)</f>
        <v>47</v>
      </c>
      <c r="W21" s="166">
        <f t="shared" si="17"/>
        <v>4164.2</v>
      </c>
      <c r="X21" s="21"/>
    </row>
    <row r="22" spans="1:24" x14ac:dyDescent="0.25">
      <c r="A22" s="140">
        <v>103</v>
      </c>
      <c r="B22" s="56">
        <v>1103</v>
      </c>
      <c r="C22" s="56" t="s">
        <v>2</v>
      </c>
      <c r="D22" s="128"/>
      <c r="E22" s="101" t="str">
        <f t="shared" si="11"/>
        <v>X</v>
      </c>
      <c r="F22" s="56" t="s">
        <v>153</v>
      </c>
      <c r="G22" s="55">
        <v>14</v>
      </c>
      <c r="H22" s="56" t="str">
        <f t="shared" si="12"/>
        <v>XXX100/14</v>
      </c>
      <c r="I22" s="102" t="s">
        <v>8</v>
      </c>
      <c r="J22" s="102" t="s">
        <v>8</v>
      </c>
      <c r="K22" s="103">
        <v>0.35069444444444442</v>
      </c>
      <c r="L22" s="104">
        <v>0.35416666666666702</v>
      </c>
      <c r="M22" s="57" t="s">
        <v>32</v>
      </c>
      <c r="N22" s="104">
        <v>0.43055555555555558</v>
      </c>
      <c r="O22" s="57" t="s">
        <v>33</v>
      </c>
      <c r="P22" s="56" t="str">
        <f t="shared" si="13"/>
        <v>OK</v>
      </c>
      <c r="Q22" s="105">
        <f t="shared" si="14"/>
        <v>7.6388888888888562E-2</v>
      </c>
      <c r="R22" s="105">
        <f t="shared" si="15"/>
        <v>3.4722222222225985E-3</v>
      </c>
      <c r="S22" s="105">
        <f t="shared" si="16"/>
        <v>7.986111111111116E-2</v>
      </c>
      <c r="T22" s="105">
        <f t="shared" si="18"/>
        <v>3.819444444444442E-2</v>
      </c>
      <c r="U22" s="56">
        <v>88.6</v>
      </c>
      <c r="V22" s="56">
        <f>INDEX('Počty dní'!F:J,MATCH(E22,'Počty dní'!C:C,0),4)</f>
        <v>47</v>
      </c>
      <c r="W22" s="166">
        <f t="shared" si="17"/>
        <v>4164.2</v>
      </c>
      <c r="X22" s="21"/>
    </row>
    <row r="23" spans="1:24" x14ac:dyDescent="0.25">
      <c r="A23" s="140">
        <v>103</v>
      </c>
      <c r="B23" s="56">
        <v>1103</v>
      </c>
      <c r="C23" s="56" t="s">
        <v>2</v>
      </c>
      <c r="D23" s="128"/>
      <c r="E23" s="101" t="str">
        <f t="shared" si="11"/>
        <v>X</v>
      </c>
      <c r="F23" s="56" t="s">
        <v>153</v>
      </c>
      <c r="G23" s="55">
        <v>21</v>
      </c>
      <c r="H23" s="56" t="str">
        <f t="shared" si="12"/>
        <v>XXX100/21</v>
      </c>
      <c r="I23" s="102" t="s">
        <v>8</v>
      </c>
      <c r="J23" s="102" t="s">
        <v>8</v>
      </c>
      <c r="K23" s="103">
        <v>0.4826388888888889</v>
      </c>
      <c r="L23" s="104">
        <v>0.48611111111111099</v>
      </c>
      <c r="M23" s="57" t="s">
        <v>33</v>
      </c>
      <c r="N23" s="104">
        <v>0.5625</v>
      </c>
      <c r="O23" s="57" t="s">
        <v>32</v>
      </c>
      <c r="P23" s="56" t="str">
        <f t="shared" si="13"/>
        <v>OK</v>
      </c>
      <c r="Q23" s="105">
        <f t="shared" si="14"/>
        <v>7.6388888888889006E-2</v>
      </c>
      <c r="R23" s="105">
        <f t="shared" si="15"/>
        <v>3.4722222222220989E-3</v>
      </c>
      <c r="S23" s="105">
        <f t="shared" si="16"/>
        <v>7.9861111111111105E-2</v>
      </c>
      <c r="T23" s="105">
        <f t="shared" si="18"/>
        <v>5.2083333333333315E-2</v>
      </c>
      <c r="U23" s="56">
        <v>88.6</v>
      </c>
      <c r="V23" s="56">
        <f>INDEX('Počty dní'!F:J,MATCH(E23,'Počty dní'!C:C,0),4)</f>
        <v>47</v>
      </c>
      <c r="W23" s="166">
        <f t="shared" si="17"/>
        <v>4164.2</v>
      </c>
      <c r="X23" s="21"/>
    </row>
    <row r="24" spans="1:24" x14ac:dyDescent="0.25">
      <c r="A24" s="140">
        <v>103</v>
      </c>
      <c r="B24" s="56">
        <v>1103</v>
      </c>
      <c r="C24" s="56" t="s">
        <v>2</v>
      </c>
      <c r="D24" s="130"/>
      <c r="E24" s="101" t="str">
        <f t="shared" si="11"/>
        <v>X</v>
      </c>
      <c r="F24" s="56" t="s">
        <v>153</v>
      </c>
      <c r="G24" s="55">
        <v>76</v>
      </c>
      <c r="H24" s="56" t="str">
        <f t="shared" si="12"/>
        <v>XXX100/76</v>
      </c>
      <c r="I24" s="102" t="s">
        <v>8</v>
      </c>
      <c r="J24" s="102" t="s">
        <v>8</v>
      </c>
      <c r="K24" s="103">
        <v>0.57638888888888895</v>
      </c>
      <c r="L24" s="104">
        <v>0.58333333333333337</v>
      </c>
      <c r="M24" s="57" t="s">
        <v>32</v>
      </c>
      <c r="N24" s="104">
        <v>0.63750000000000007</v>
      </c>
      <c r="O24" s="57" t="s">
        <v>35</v>
      </c>
      <c r="P24" s="56" t="str">
        <f t="shared" si="13"/>
        <v>OK</v>
      </c>
      <c r="Q24" s="105">
        <f t="shared" si="14"/>
        <v>5.4166666666666696E-2</v>
      </c>
      <c r="R24" s="105">
        <f t="shared" si="15"/>
        <v>6.9444444444444198E-3</v>
      </c>
      <c r="S24" s="105">
        <f t="shared" si="16"/>
        <v>6.1111111111111116E-2</v>
      </c>
      <c r="T24" s="105">
        <f t="shared" si="18"/>
        <v>1.3888888888888951E-2</v>
      </c>
      <c r="U24" s="56">
        <v>63.6</v>
      </c>
      <c r="V24" s="56">
        <f>INDEX('Počty dní'!F:J,MATCH(E24,'Počty dní'!C:C,0),4)</f>
        <v>47</v>
      </c>
      <c r="W24" s="166">
        <f t="shared" si="17"/>
        <v>2989.2000000000003</v>
      </c>
      <c r="X24" s="21"/>
    </row>
    <row r="25" spans="1:24" x14ac:dyDescent="0.25">
      <c r="A25" s="140">
        <v>103</v>
      </c>
      <c r="B25" s="56">
        <v>1103</v>
      </c>
      <c r="C25" s="56" t="s">
        <v>2</v>
      </c>
      <c r="D25" s="130"/>
      <c r="E25" s="101" t="str">
        <f t="shared" si="11"/>
        <v>X</v>
      </c>
      <c r="F25" s="56" t="s">
        <v>153</v>
      </c>
      <c r="G25" s="55">
        <v>81</v>
      </c>
      <c r="H25" s="56" t="str">
        <f t="shared" si="12"/>
        <v>XXX100/81</v>
      </c>
      <c r="I25" s="102" t="s">
        <v>8</v>
      </c>
      <c r="J25" s="102" t="s">
        <v>8</v>
      </c>
      <c r="K25" s="103">
        <v>0.65416666666666667</v>
      </c>
      <c r="L25" s="104">
        <v>0.65555555555555556</v>
      </c>
      <c r="M25" s="57" t="s">
        <v>35</v>
      </c>
      <c r="N25" s="104">
        <v>0.70833333333333337</v>
      </c>
      <c r="O25" s="57" t="s">
        <v>32</v>
      </c>
      <c r="P25" s="56" t="str">
        <f t="shared" si="13"/>
        <v>OK</v>
      </c>
      <c r="Q25" s="105">
        <f t="shared" si="14"/>
        <v>5.2777777777777812E-2</v>
      </c>
      <c r="R25" s="105">
        <f t="shared" si="15"/>
        <v>1.388888888888884E-3</v>
      </c>
      <c r="S25" s="105">
        <f t="shared" si="16"/>
        <v>5.4166666666666696E-2</v>
      </c>
      <c r="T25" s="105">
        <f t="shared" si="18"/>
        <v>1.6666666666666607E-2</v>
      </c>
      <c r="U25" s="56">
        <v>63.6</v>
      </c>
      <c r="V25" s="56">
        <f>INDEX('Počty dní'!F:J,MATCH(E25,'Počty dní'!C:C,0),4)</f>
        <v>47</v>
      </c>
      <c r="W25" s="166">
        <f t="shared" si="17"/>
        <v>2989.2000000000003</v>
      </c>
      <c r="X25" s="21"/>
    </row>
    <row r="26" spans="1:24" x14ac:dyDescent="0.25">
      <c r="A26" s="140">
        <v>103</v>
      </c>
      <c r="B26" s="56">
        <v>1103</v>
      </c>
      <c r="C26" s="56" t="s">
        <v>2</v>
      </c>
      <c r="D26" s="128"/>
      <c r="E26" s="101" t="str">
        <f t="shared" si="11"/>
        <v>X</v>
      </c>
      <c r="F26" s="56" t="s">
        <v>153</v>
      </c>
      <c r="G26" s="55">
        <v>32</v>
      </c>
      <c r="H26" s="56" t="str">
        <f t="shared" si="12"/>
        <v>XXX100/32</v>
      </c>
      <c r="I26" s="102" t="s">
        <v>8</v>
      </c>
      <c r="J26" s="102" t="s">
        <v>8</v>
      </c>
      <c r="K26" s="103">
        <v>0.72222222222222221</v>
      </c>
      <c r="L26" s="104">
        <v>0.72916666666666663</v>
      </c>
      <c r="M26" s="57" t="s">
        <v>32</v>
      </c>
      <c r="N26" s="104">
        <v>0.80555555555555547</v>
      </c>
      <c r="O26" s="57" t="s">
        <v>33</v>
      </c>
      <c r="P26" s="56" t="str">
        <f t="shared" si="13"/>
        <v>OK</v>
      </c>
      <c r="Q26" s="105">
        <f t="shared" si="14"/>
        <v>7.638888888888884E-2</v>
      </c>
      <c r="R26" s="105">
        <f t="shared" si="15"/>
        <v>6.9444444444444198E-3</v>
      </c>
      <c r="S26" s="105">
        <f t="shared" si="16"/>
        <v>8.3333333333333259E-2</v>
      </c>
      <c r="T26" s="105">
        <f t="shared" si="18"/>
        <v>1.388888888888884E-2</v>
      </c>
      <c r="U26" s="56">
        <v>88.6</v>
      </c>
      <c r="V26" s="56">
        <f>INDEX('Počty dní'!F:J,MATCH(E26,'Počty dní'!C:C,0),4)</f>
        <v>47</v>
      </c>
      <c r="W26" s="166">
        <f t="shared" si="17"/>
        <v>4164.2</v>
      </c>
      <c r="X26" s="21"/>
    </row>
    <row r="27" spans="1:24" x14ac:dyDescent="0.25">
      <c r="A27" s="140">
        <v>103</v>
      </c>
      <c r="B27" s="56">
        <v>1103</v>
      </c>
      <c r="C27" s="56" t="s">
        <v>2</v>
      </c>
      <c r="D27" s="128"/>
      <c r="E27" s="101" t="str">
        <f t="shared" si="11"/>
        <v>X</v>
      </c>
      <c r="F27" s="56" t="s">
        <v>153</v>
      </c>
      <c r="G27" s="55">
        <v>39</v>
      </c>
      <c r="H27" s="56" t="str">
        <f t="shared" si="12"/>
        <v>XXX100/39</v>
      </c>
      <c r="I27" s="102" t="s">
        <v>8</v>
      </c>
      <c r="J27" s="102" t="s">
        <v>8</v>
      </c>
      <c r="K27" s="103">
        <v>0.85763888888888884</v>
      </c>
      <c r="L27" s="104">
        <v>0.86111111111111116</v>
      </c>
      <c r="M27" s="57" t="s">
        <v>33</v>
      </c>
      <c r="N27" s="104">
        <v>0.89583333333333337</v>
      </c>
      <c r="O27" s="57" t="s">
        <v>29</v>
      </c>
      <c r="P27" s="56" t="str">
        <f t="shared" si="13"/>
        <v>OK</v>
      </c>
      <c r="Q27" s="105">
        <f t="shared" si="14"/>
        <v>3.472222222222221E-2</v>
      </c>
      <c r="R27" s="105">
        <f t="shared" si="15"/>
        <v>3.4722222222223209E-3</v>
      </c>
      <c r="S27" s="105">
        <f t="shared" si="16"/>
        <v>3.8194444444444531E-2</v>
      </c>
      <c r="T27" s="105">
        <f t="shared" si="18"/>
        <v>5.208333333333337E-2</v>
      </c>
      <c r="U27" s="56">
        <v>36.9</v>
      </c>
      <c r="V27" s="56">
        <f>INDEX('Počty dní'!F:J,MATCH(E27,'Počty dní'!C:C,0),4)</f>
        <v>47</v>
      </c>
      <c r="W27" s="166">
        <f t="shared" si="17"/>
        <v>1734.3</v>
      </c>
      <c r="X27" s="21"/>
    </row>
    <row r="28" spans="1:24" x14ac:dyDescent="0.25">
      <c r="A28" s="140">
        <v>103</v>
      </c>
      <c r="B28" s="56">
        <v>1103</v>
      </c>
      <c r="C28" s="56" t="s">
        <v>2</v>
      </c>
      <c r="D28" s="128"/>
      <c r="E28" s="101" t="str">
        <f>CONCATENATE(C28,D28)</f>
        <v>X</v>
      </c>
      <c r="F28" s="56" t="s">
        <v>124</v>
      </c>
      <c r="G28" s="64">
        <v>25</v>
      </c>
      <c r="H28" s="56" t="str">
        <f>CONCATENATE(F28,"/",G28)</f>
        <v>XXX102/25</v>
      </c>
      <c r="I28" s="56" t="s">
        <v>5</v>
      </c>
      <c r="J28" s="102" t="s">
        <v>8</v>
      </c>
      <c r="K28" s="103">
        <v>0.8979166666666667</v>
      </c>
      <c r="L28" s="104">
        <v>0.89930555555555547</v>
      </c>
      <c r="M28" s="57" t="s">
        <v>29</v>
      </c>
      <c r="N28" s="104">
        <v>0.90555555555555556</v>
      </c>
      <c r="O28" s="57" t="s">
        <v>51</v>
      </c>
      <c r="P28" s="56" t="str">
        <f t="shared" si="13"/>
        <v>OK</v>
      </c>
      <c r="Q28" s="105">
        <f t="shared" si="14"/>
        <v>6.2500000000000888E-3</v>
      </c>
      <c r="R28" s="105">
        <f t="shared" si="15"/>
        <v>1.3888888888887729E-3</v>
      </c>
      <c r="S28" s="105">
        <f t="shared" si="16"/>
        <v>7.6388888888888618E-3</v>
      </c>
      <c r="T28" s="105">
        <f t="shared" si="18"/>
        <v>2.0833333333333259E-3</v>
      </c>
      <c r="U28" s="56">
        <v>3.4</v>
      </c>
      <c r="V28" s="56">
        <f>INDEX('Počty dní'!F:J,MATCH(E28,'Počty dní'!C:C,0),4)</f>
        <v>47</v>
      </c>
      <c r="W28" s="166">
        <f t="shared" si="17"/>
        <v>159.79999999999998</v>
      </c>
      <c r="X28" s="21"/>
    </row>
    <row r="29" spans="1:24" ht="15.75" thickBot="1" x14ac:dyDescent="0.3">
      <c r="A29" s="141">
        <v>103</v>
      </c>
      <c r="B29" s="58">
        <v>1103</v>
      </c>
      <c r="C29" s="58" t="s">
        <v>2</v>
      </c>
      <c r="D29" s="167"/>
      <c r="E29" s="168" t="str">
        <f>CONCATENATE(C29,D29)</f>
        <v>X</v>
      </c>
      <c r="F29" s="58" t="s">
        <v>124</v>
      </c>
      <c r="G29" s="187">
        <v>26</v>
      </c>
      <c r="H29" s="58" t="str">
        <f>CONCATENATE(F29,"/",G29)</f>
        <v>XXX102/26</v>
      </c>
      <c r="I29" s="58" t="s">
        <v>5</v>
      </c>
      <c r="J29" s="106" t="s">
        <v>8</v>
      </c>
      <c r="K29" s="107">
        <v>0.92361111111111116</v>
      </c>
      <c r="L29" s="108">
        <v>0.9243055555555556</v>
      </c>
      <c r="M29" s="59" t="s">
        <v>51</v>
      </c>
      <c r="N29" s="108">
        <v>0.93055555555555547</v>
      </c>
      <c r="O29" s="59" t="s">
        <v>29</v>
      </c>
      <c r="P29" s="158"/>
      <c r="Q29" s="170">
        <f t="shared" si="14"/>
        <v>6.2499999999998668E-3</v>
      </c>
      <c r="R29" s="170">
        <f t="shared" si="15"/>
        <v>6.9444444444444198E-4</v>
      </c>
      <c r="S29" s="170">
        <f t="shared" si="16"/>
        <v>6.9444444444443088E-3</v>
      </c>
      <c r="T29" s="170">
        <f t="shared" si="18"/>
        <v>1.8055555555555602E-2</v>
      </c>
      <c r="U29" s="58">
        <v>3.4</v>
      </c>
      <c r="V29" s="58">
        <f>INDEX('Počty dní'!F:J,MATCH(E29,'Počty dní'!C:C,0),4)</f>
        <v>47</v>
      </c>
      <c r="W29" s="171">
        <f t="shared" si="17"/>
        <v>159.79999999999998</v>
      </c>
      <c r="X29" s="21"/>
    </row>
    <row r="30" spans="1:24" ht="15.75" thickBot="1" x14ac:dyDescent="0.3">
      <c r="A30" s="172" t="str">
        <f ca="1">CONCATENATE(INDIRECT("R[-1]C[0]",FALSE),"celkem")</f>
        <v>103celkem</v>
      </c>
      <c r="B30" s="173"/>
      <c r="C30" s="173" t="str">
        <f ca="1">INDIRECT("R[-1]C[12]",FALSE)</f>
        <v>Velké Meziříčí,,aut.nádr.</v>
      </c>
      <c r="D30" s="174"/>
      <c r="E30" s="173"/>
      <c r="F30" s="175"/>
      <c r="G30" s="173"/>
      <c r="H30" s="176"/>
      <c r="I30" s="177"/>
      <c r="J30" s="178" t="str">
        <f ca="1">INDIRECT("R[-3]C[0]",FALSE)</f>
        <v>V+</v>
      </c>
      <c r="K30" s="179"/>
      <c r="L30" s="180"/>
      <c r="M30" s="181"/>
      <c r="N30" s="180"/>
      <c r="O30" s="182"/>
      <c r="P30" s="173"/>
      <c r="Q30" s="183">
        <f>SUM(Q20:Q29)</f>
        <v>0.49583333333333302</v>
      </c>
      <c r="R30" s="183">
        <f>SUM(R20:R29)</f>
        <v>3.2638888888889106E-2</v>
      </c>
      <c r="S30" s="183">
        <f>SUM(S20:S29)</f>
        <v>0.52847222222222212</v>
      </c>
      <c r="T30" s="183">
        <f>SUM(T20:T29)</f>
        <v>0.21736111111111109</v>
      </c>
      <c r="U30" s="184">
        <f>SUM(U20:U29)</f>
        <v>589.19999999999993</v>
      </c>
      <c r="V30" s="185"/>
      <c r="W30" s="186">
        <f>SUM(W20:W29)</f>
        <v>27692.400000000001</v>
      </c>
      <c r="X30" s="21"/>
    </row>
    <row r="31" spans="1:24" x14ac:dyDescent="0.25">
      <c r="D31" s="129"/>
      <c r="E31" s="116"/>
      <c r="G31" s="62"/>
      <c r="K31" s="117"/>
      <c r="L31" s="118"/>
      <c r="M31" s="63"/>
      <c r="N31" s="118"/>
      <c r="O31" s="63"/>
      <c r="X31" s="21"/>
    </row>
    <row r="32" spans="1:24" ht="15.75" thickBot="1" x14ac:dyDescent="0.3">
      <c r="D32" s="129"/>
      <c r="E32" s="116"/>
      <c r="G32" s="62"/>
      <c r="K32" s="117"/>
      <c r="L32" s="118"/>
      <c r="M32" s="65"/>
      <c r="N32" s="118"/>
      <c r="O32" s="63"/>
      <c r="X32" s="21"/>
    </row>
    <row r="33" spans="1:48" x14ac:dyDescent="0.25">
      <c r="A33" s="138">
        <v>104</v>
      </c>
      <c r="B33" s="53">
        <v>1104</v>
      </c>
      <c r="C33" s="53" t="s">
        <v>2</v>
      </c>
      <c r="D33" s="159"/>
      <c r="E33" s="160" t="str">
        <f t="shared" ref="E33:E34" si="19">CONCATENATE(C33,D33)</f>
        <v>X</v>
      </c>
      <c r="F33" s="53" t="s">
        <v>153</v>
      </c>
      <c r="G33" s="161">
        <v>50</v>
      </c>
      <c r="H33" s="53" t="str">
        <f t="shared" ref="H33:H34" si="20">CONCATENATE(F33,"/",G33)</f>
        <v>XXX100/50</v>
      </c>
      <c r="I33" s="96" t="s">
        <v>8</v>
      </c>
      <c r="J33" s="96" t="s">
        <v>8</v>
      </c>
      <c r="K33" s="162">
        <v>0.24097222222222223</v>
      </c>
      <c r="L33" s="163">
        <v>0.24305555555555555</v>
      </c>
      <c r="M33" s="164" t="s">
        <v>29</v>
      </c>
      <c r="N33" s="163">
        <v>0.27083333333333331</v>
      </c>
      <c r="O33" s="164" t="s">
        <v>33</v>
      </c>
      <c r="P33" s="53" t="str">
        <f t="shared" ref="P33:P37" si="21">IF(M34=O33,"OK","POZOR")</f>
        <v>OK</v>
      </c>
      <c r="Q33" s="165">
        <f t="shared" ref="Q33:Q38" si="22">IF(ISNUMBER(G33),N33-L33,IF(F33="přejezd",N33-L33,0))</f>
        <v>2.7777777777777762E-2</v>
      </c>
      <c r="R33" s="165">
        <f t="shared" ref="R33:R38" si="23">IF(ISNUMBER(G33),L33-K33,0)</f>
        <v>2.0833333333333259E-3</v>
      </c>
      <c r="S33" s="165">
        <f t="shared" ref="S33:S38" si="24">Q33+R33</f>
        <v>2.9861111111111088E-2</v>
      </c>
      <c r="T33" s="165"/>
      <c r="U33" s="53">
        <v>36.9</v>
      </c>
      <c r="V33" s="53">
        <f>INDEX('Počty dní'!F:J,MATCH(E33,'Počty dní'!C:C,0),4)</f>
        <v>47</v>
      </c>
      <c r="W33" s="98">
        <f t="shared" ref="W33:W38" si="25">V33*U33</f>
        <v>1734.3</v>
      </c>
      <c r="X33" s="21"/>
    </row>
    <row r="34" spans="1:48" x14ac:dyDescent="0.25">
      <c r="A34" s="140">
        <v>104</v>
      </c>
      <c r="B34" s="56">
        <v>1104</v>
      </c>
      <c r="C34" s="56" t="s">
        <v>2</v>
      </c>
      <c r="D34" s="132"/>
      <c r="E34" s="101" t="str">
        <f t="shared" si="19"/>
        <v>X</v>
      </c>
      <c r="F34" s="56" t="s">
        <v>153</v>
      </c>
      <c r="G34" s="55">
        <v>11</v>
      </c>
      <c r="H34" s="56" t="str">
        <f t="shared" si="20"/>
        <v>XXX100/11</v>
      </c>
      <c r="I34" s="102" t="s">
        <v>8</v>
      </c>
      <c r="J34" s="102" t="s">
        <v>8</v>
      </c>
      <c r="K34" s="103">
        <v>0.27291666666666664</v>
      </c>
      <c r="L34" s="104">
        <v>0.27777777777777779</v>
      </c>
      <c r="M34" s="57" t="s">
        <v>33</v>
      </c>
      <c r="N34" s="104">
        <v>0.35416666666666669</v>
      </c>
      <c r="O34" s="57" t="s">
        <v>32</v>
      </c>
      <c r="P34" s="56" t="str">
        <f t="shared" si="21"/>
        <v>OK</v>
      </c>
      <c r="Q34" s="105">
        <f t="shared" si="22"/>
        <v>7.6388888888888895E-2</v>
      </c>
      <c r="R34" s="105">
        <f t="shared" si="23"/>
        <v>4.8611111111111494E-3</v>
      </c>
      <c r="S34" s="105">
        <f t="shared" si="24"/>
        <v>8.1250000000000044E-2</v>
      </c>
      <c r="T34" s="105">
        <f t="shared" ref="T34:T38" si="26">K34-N33</f>
        <v>2.0833333333333259E-3</v>
      </c>
      <c r="U34" s="56">
        <v>88.6</v>
      </c>
      <c r="V34" s="56">
        <f>INDEX('Počty dní'!F:J,MATCH(E34,'Počty dní'!C:C,0),4)</f>
        <v>47</v>
      </c>
      <c r="W34" s="166">
        <f t="shared" si="25"/>
        <v>4164.2</v>
      </c>
      <c r="X34" s="21"/>
    </row>
    <row r="35" spans="1:48" x14ac:dyDescent="0.25">
      <c r="A35" s="140">
        <v>104</v>
      </c>
      <c r="B35" s="56">
        <v>1104</v>
      </c>
      <c r="C35" s="56" t="s">
        <v>2</v>
      </c>
      <c r="D35" s="128"/>
      <c r="E35" s="101" t="str">
        <f>CONCATENATE(C35,D35)</f>
        <v>X</v>
      </c>
      <c r="F35" s="56" t="s">
        <v>153</v>
      </c>
      <c r="G35" s="55">
        <v>18</v>
      </c>
      <c r="H35" s="56" t="str">
        <f>CONCATENATE(F35,"/",G35)</f>
        <v>XXX100/18</v>
      </c>
      <c r="I35" s="102" t="s">
        <v>8</v>
      </c>
      <c r="J35" s="102" t="s">
        <v>8</v>
      </c>
      <c r="K35" s="103">
        <v>0.43402777777777773</v>
      </c>
      <c r="L35" s="104">
        <v>0.4375</v>
      </c>
      <c r="M35" s="57" t="s">
        <v>32</v>
      </c>
      <c r="N35" s="104">
        <v>0.51388888888888895</v>
      </c>
      <c r="O35" s="57" t="s">
        <v>33</v>
      </c>
      <c r="P35" s="56" t="str">
        <f t="shared" si="21"/>
        <v>OK</v>
      </c>
      <c r="Q35" s="105">
        <f t="shared" si="22"/>
        <v>7.6388888888888951E-2</v>
      </c>
      <c r="R35" s="105">
        <f t="shared" si="23"/>
        <v>3.4722222222222654E-3</v>
      </c>
      <c r="S35" s="105">
        <f t="shared" si="24"/>
        <v>7.9861111111111216E-2</v>
      </c>
      <c r="T35" s="105">
        <f t="shared" si="26"/>
        <v>7.9861111111111049E-2</v>
      </c>
      <c r="U35" s="56">
        <v>88.6</v>
      </c>
      <c r="V35" s="56">
        <f>INDEX('Počty dní'!F:J,MATCH(E35,'Počty dní'!C:C,0),4)</f>
        <v>47</v>
      </c>
      <c r="W35" s="166">
        <f t="shared" si="25"/>
        <v>4164.2</v>
      </c>
      <c r="X35" s="21"/>
    </row>
    <row r="36" spans="1:48" x14ac:dyDescent="0.25">
      <c r="A36" s="140">
        <v>104</v>
      </c>
      <c r="B36" s="56">
        <v>1104</v>
      </c>
      <c r="C36" s="56" t="s">
        <v>2</v>
      </c>
      <c r="D36" s="128"/>
      <c r="E36" s="101" t="str">
        <f>CONCATENATE(C36,D36)</f>
        <v>X</v>
      </c>
      <c r="F36" s="56" t="s">
        <v>153</v>
      </c>
      <c r="G36" s="55">
        <v>25</v>
      </c>
      <c r="H36" s="56" t="str">
        <f>CONCATENATE(F36,"/",G36)</f>
        <v>XXX100/25</v>
      </c>
      <c r="I36" s="102" t="s">
        <v>8</v>
      </c>
      <c r="J36" s="102" t="s">
        <v>8</v>
      </c>
      <c r="K36" s="103">
        <v>0.56458333333333333</v>
      </c>
      <c r="L36" s="104">
        <v>0.56944444444444442</v>
      </c>
      <c r="M36" s="57" t="s">
        <v>33</v>
      </c>
      <c r="N36" s="104">
        <v>0.64583333333333337</v>
      </c>
      <c r="O36" s="57" t="s">
        <v>32</v>
      </c>
      <c r="P36" s="56" t="str">
        <f t="shared" si="21"/>
        <v>OK</v>
      </c>
      <c r="Q36" s="105">
        <f t="shared" si="22"/>
        <v>7.6388888888888951E-2</v>
      </c>
      <c r="R36" s="105">
        <f t="shared" si="23"/>
        <v>4.8611111111110938E-3</v>
      </c>
      <c r="S36" s="105">
        <f t="shared" si="24"/>
        <v>8.1250000000000044E-2</v>
      </c>
      <c r="T36" s="105">
        <f t="shared" si="26"/>
        <v>5.0694444444444375E-2</v>
      </c>
      <c r="U36" s="56">
        <v>88.6</v>
      </c>
      <c r="V36" s="56">
        <f>INDEX('Počty dní'!F:J,MATCH(E36,'Počty dní'!C:C,0),4)</f>
        <v>47</v>
      </c>
      <c r="W36" s="166">
        <f t="shared" si="25"/>
        <v>4164.2</v>
      </c>
      <c r="X36" s="21"/>
    </row>
    <row r="37" spans="1:48" x14ac:dyDescent="0.25">
      <c r="A37" s="140">
        <v>104</v>
      </c>
      <c r="B37" s="56">
        <v>1104</v>
      </c>
      <c r="C37" s="56" t="s">
        <v>2</v>
      </c>
      <c r="D37" s="128"/>
      <c r="E37" s="101" t="str">
        <f>CONCATENATE(C37,D37)</f>
        <v>X</v>
      </c>
      <c r="F37" s="56" t="s">
        <v>153</v>
      </c>
      <c r="G37" s="55">
        <v>62</v>
      </c>
      <c r="H37" s="56" t="str">
        <f>CONCATENATE(F37,"/",G37)</f>
        <v>XXX100/62</v>
      </c>
      <c r="I37" s="102" t="s">
        <v>8</v>
      </c>
      <c r="J37" s="102" t="s">
        <v>8</v>
      </c>
      <c r="K37" s="103">
        <v>0.66319444444444442</v>
      </c>
      <c r="L37" s="104">
        <v>0.67013888888888884</v>
      </c>
      <c r="M37" s="57" t="s">
        <v>32</v>
      </c>
      <c r="N37" s="104">
        <v>0.72916666666666663</v>
      </c>
      <c r="O37" s="57" t="s">
        <v>33</v>
      </c>
      <c r="P37" s="56" t="str">
        <f t="shared" si="21"/>
        <v>OK</v>
      </c>
      <c r="Q37" s="105">
        <f t="shared" si="22"/>
        <v>5.902777777777779E-2</v>
      </c>
      <c r="R37" s="105">
        <f t="shared" si="23"/>
        <v>6.9444444444444198E-3</v>
      </c>
      <c r="S37" s="105">
        <f t="shared" si="24"/>
        <v>6.597222222222221E-2</v>
      </c>
      <c r="T37" s="105">
        <f t="shared" si="26"/>
        <v>1.7361111111111049E-2</v>
      </c>
      <c r="U37" s="56">
        <v>88.4</v>
      </c>
      <c r="V37" s="56">
        <f>INDEX('Počty dní'!F:J,MATCH(E37,'Počty dní'!C:C,0),4)</f>
        <v>47</v>
      </c>
      <c r="W37" s="166">
        <f t="shared" si="25"/>
        <v>4154.8</v>
      </c>
      <c r="X37" s="21"/>
    </row>
    <row r="38" spans="1:48" ht="15.75" thickBot="1" x14ac:dyDescent="0.3">
      <c r="A38" s="141">
        <v>104</v>
      </c>
      <c r="B38" s="58">
        <v>1104</v>
      </c>
      <c r="C38" s="58" t="s">
        <v>2</v>
      </c>
      <c r="D38" s="167"/>
      <c r="E38" s="168" t="str">
        <f>CONCATENATE(C38,D38)</f>
        <v>X</v>
      </c>
      <c r="F38" s="58" t="s">
        <v>153</v>
      </c>
      <c r="G38" s="169">
        <v>35</v>
      </c>
      <c r="H38" s="58" t="str">
        <f>CONCATENATE(F38,"/",G38)</f>
        <v>XXX100/35</v>
      </c>
      <c r="I38" s="106" t="s">
        <v>8</v>
      </c>
      <c r="J38" s="106" t="s">
        <v>8</v>
      </c>
      <c r="K38" s="107">
        <v>0.77430555555555547</v>
      </c>
      <c r="L38" s="108">
        <v>0.77777777777777779</v>
      </c>
      <c r="M38" s="59" t="s">
        <v>33</v>
      </c>
      <c r="N38" s="108">
        <v>0.8125</v>
      </c>
      <c r="O38" s="59" t="s">
        <v>29</v>
      </c>
      <c r="P38" s="158"/>
      <c r="Q38" s="170">
        <f t="shared" si="22"/>
        <v>3.472222222222221E-2</v>
      </c>
      <c r="R38" s="170">
        <f t="shared" si="23"/>
        <v>3.4722222222223209E-3</v>
      </c>
      <c r="S38" s="170">
        <f t="shared" si="24"/>
        <v>3.8194444444444531E-2</v>
      </c>
      <c r="T38" s="170">
        <f t="shared" si="26"/>
        <v>4.513888888888884E-2</v>
      </c>
      <c r="U38" s="58">
        <v>36.9</v>
      </c>
      <c r="V38" s="58">
        <f>INDEX('Počty dní'!F:J,MATCH(E38,'Počty dní'!C:C,0),4)</f>
        <v>47</v>
      </c>
      <c r="W38" s="171">
        <f t="shared" si="25"/>
        <v>1734.3</v>
      </c>
      <c r="X38" s="21"/>
    </row>
    <row r="39" spans="1:48" ht="15.75" thickBot="1" x14ac:dyDescent="0.3">
      <c r="A39" s="172" t="str">
        <f ca="1">CONCATENATE(INDIRECT("R[-1]C[0]",FALSE),"celkem")</f>
        <v>104celkem</v>
      </c>
      <c r="B39" s="173"/>
      <c r="C39" s="173" t="str">
        <f ca="1">INDIRECT("R[-1]C[12]",FALSE)</f>
        <v>Velké Meziříčí,,aut.nádr.</v>
      </c>
      <c r="D39" s="174"/>
      <c r="E39" s="173"/>
      <c r="F39" s="175"/>
      <c r="G39" s="173"/>
      <c r="H39" s="176"/>
      <c r="I39" s="177"/>
      <c r="J39" s="178" t="str">
        <f ca="1">INDIRECT("R[-3]C[0]",FALSE)</f>
        <v>V+</v>
      </c>
      <c r="K39" s="179"/>
      <c r="L39" s="180"/>
      <c r="M39" s="181"/>
      <c r="N39" s="180"/>
      <c r="O39" s="182"/>
      <c r="P39" s="173"/>
      <c r="Q39" s="183">
        <f>SUM(Q33:Q38)</f>
        <v>0.35069444444444453</v>
      </c>
      <c r="R39" s="183">
        <f>SUM(R33:R38)</f>
        <v>2.5694444444444575E-2</v>
      </c>
      <c r="S39" s="183">
        <f>SUM(S33:S38)</f>
        <v>0.37638888888888911</v>
      </c>
      <c r="T39" s="183">
        <f>SUM(T33:T38)</f>
        <v>0.19513888888888864</v>
      </c>
      <c r="U39" s="184">
        <f>SUM(U33:U38)</f>
        <v>428</v>
      </c>
      <c r="V39" s="185"/>
      <c r="W39" s="186">
        <f>SUM(W33:W38)</f>
        <v>20116</v>
      </c>
      <c r="X39" s="21"/>
    </row>
    <row r="40" spans="1:48" x14ac:dyDescent="0.25">
      <c r="D40" s="131"/>
      <c r="E40" s="116"/>
      <c r="G40" s="62"/>
      <c r="K40" s="117"/>
      <c r="L40" s="118"/>
      <c r="M40" s="63"/>
      <c r="N40" s="118"/>
      <c r="O40" s="63"/>
      <c r="X40" s="21"/>
    </row>
    <row r="41" spans="1:48" ht="15.75" thickBot="1" x14ac:dyDescent="0.3">
      <c r="E41" s="116"/>
      <c r="K41" s="117"/>
      <c r="L41" s="118"/>
      <c r="M41" s="120"/>
      <c r="N41" s="118"/>
      <c r="O41" s="120"/>
      <c r="X41" s="21"/>
    </row>
    <row r="42" spans="1:48" x14ac:dyDescent="0.25">
      <c r="A42" s="138">
        <v>105</v>
      </c>
      <c r="B42" s="53">
        <v>1105</v>
      </c>
      <c r="C42" s="53" t="s">
        <v>2</v>
      </c>
      <c r="D42" s="96"/>
      <c r="E42" s="160" t="str">
        <f>CONCATENATE(C42,D42)</f>
        <v>X</v>
      </c>
      <c r="F42" s="53" t="s">
        <v>137</v>
      </c>
      <c r="G42" s="188">
        <v>1</v>
      </c>
      <c r="H42" s="53" t="str">
        <f t="shared" ref="H42:H47" si="27">CONCATENATE(F42,"/",G42)</f>
        <v>XXX460/1</v>
      </c>
      <c r="I42" s="96" t="s">
        <v>8</v>
      </c>
      <c r="J42" s="96" t="s">
        <v>8</v>
      </c>
      <c r="K42" s="162">
        <v>0.18958333333333333</v>
      </c>
      <c r="L42" s="163">
        <v>0.19097222222222221</v>
      </c>
      <c r="M42" s="164" t="s">
        <v>29</v>
      </c>
      <c r="N42" s="163">
        <v>0.22083333333333333</v>
      </c>
      <c r="O42" s="164" t="s">
        <v>41</v>
      </c>
      <c r="P42" s="53" t="str">
        <f t="shared" ref="P42:P49" si="28">IF(M43=O42,"OK","POZOR")</f>
        <v>OK</v>
      </c>
      <c r="Q42" s="165">
        <f t="shared" ref="Q42:Q50" si="29">IF(ISNUMBER(G42),N42-L42,IF(F42="přejezd",N42-L42,0))</f>
        <v>2.9861111111111116E-2</v>
      </c>
      <c r="R42" s="165">
        <f t="shared" ref="R42:R50" si="30">IF(ISNUMBER(G42),L42-K42,0)</f>
        <v>1.388888888888884E-3</v>
      </c>
      <c r="S42" s="165">
        <f t="shared" ref="S42:S50" si="31">Q42+R42</f>
        <v>3.125E-2</v>
      </c>
      <c r="T42" s="165"/>
      <c r="U42" s="53">
        <v>24.2</v>
      </c>
      <c r="V42" s="53">
        <f>INDEX('Počty dní'!F:J,MATCH(E42,'Počty dní'!C:C,0),4)</f>
        <v>47</v>
      </c>
      <c r="W42" s="98">
        <f t="shared" ref="W42:W50" si="32">V42*U42</f>
        <v>1137.3999999999999</v>
      </c>
      <c r="X42" s="21"/>
    </row>
    <row r="43" spans="1:48" x14ac:dyDescent="0.25">
      <c r="A43" s="140">
        <v>105</v>
      </c>
      <c r="B43" s="56">
        <v>1105</v>
      </c>
      <c r="C43" s="56" t="s">
        <v>2</v>
      </c>
      <c r="D43" s="102"/>
      <c r="E43" s="101" t="str">
        <f>CONCATENATE(C43,D43)</f>
        <v>X</v>
      </c>
      <c r="F43" s="56" t="s">
        <v>137</v>
      </c>
      <c r="G43" s="64">
        <v>4</v>
      </c>
      <c r="H43" s="56" t="str">
        <f t="shared" si="27"/>
        <v>XXX460/4</v>
      </c>
      <c r="I43" s="102" t="s">
        <v>8</v>
      </c>
      <c r="J43" s="102" t="s">
        <v>8</v>
      </c>
      <c r="K43" s="103">
        <v>0.23124999999999998</v>
      </c>
      <c r="L43" s="104">
        <v>0.23472222222222219</v>
      </c>
      <c r="M43" s="57" t="s">
        <v>41</v>
      </c>
      <c r="N43" s="104">
        <v>0.26458333333333334</v>
      </c>
      <c r="O43" s="57" t="s">
        <v>42</v>
      </c>
      <c r="P43" s="56" t="str">
        <f t="shared" si="28"/>
        <v>OK</v>
      </c>
      <c r="Q43" s="105">
        <f t="shared" si="29"/>
        <v>2.9861111111111144E-2</v>
      </c>
      <c r="R43" s="105">
        <f t="shared" si="30"/>
        <v>3.4722222222222099E-3</v>
      </c>
      <c r="S43" s="105">
        <f t="shared" si="31"/>
        <v>3.3333333333333354E-2</v>
      </c>
      <c r="T43" s="105">
        <f t="shared" ref="T43:T50" si="33">K43-N42</f>
        <v>1.0416666666666657E-2</v>
      </c>
      <c r="U43" s="56">
        <v>24.5</v>
      </c>
      <c r="V43" s="56">
        <f>INDEX('Počty dní'!F:J,MATCH(E43,'Počty dní'!C:C,0),4)</f>
        <v>47</v>
      </c>
      <c r="W43" s="166">
        <f t="shared" si="32"/>
        <v>1151.5</v>
      </c>
      <c r="X43" s="21"/>
    </row>
    <row r="44" spans="1:48" x14ac:dyDescent="0.25">
      <c r="A44" s="140">
        <v>105</v>
      </c>
      <c r="B44" s="56">
        <v>1105</v>
      </c>
      <c r="C44" s="56" t="s">
        <v>2</v>
      </c>
      <c r="D44" s="102"/>
      <c r="E44" s="56" t="str">
        <f t="shared" ref="E44" si="34">CONCATENATE(C44,D44)</f>
        <v>X</v>
      </c>
      <c r="F44" s="56" t="s">
        <v>82</v>
      </c>
      <c r="G44" s="56"/>
      <c r="H44" s="56" t="str">
        <f t="shared" si="27"/>
        <v>přejezd/</v>
      </c>
      <c r="I44" s="99"/>
      <c r="J44" s="102" t="s">
        <v>8</v>
      </c>
      <c r="K44" s="103">
        <v>0.26458333333333334</v>
      </c>
      <c r="L44" s="104">
        <v>0.26458333333333334</v>
      </c>
      <c r="M44" s="68" t="str">
        <f>O43</f>
        <v>Velké Meziříčí,,žel.st.</v>
      </c>
      <c r="N44" s="104">
        <v>0.26597222222222222</v>
      </c>
      <c r="O44" s="68" t="str">
        <f>M45</f>
        <v>Velké Meziříčí,,aut.nádr.</v>
      </c>
      <c r="P44" s="56" t="str">
        <f t="shared" si="28"/>
        <v>OK</v>
      </c>
      <c r="Q44" s="105">
        <f t="shared" si="29"/>
        <v>1.388888888888884E-3</v>
      </c>
      <c r="R44" s="105">
        <f t="shared" si="30"/>
        <v>0</v>
      </c>
      <c r="S44" s="105">
        <f t="shared" si="31"/>
        <v>1.388888888888884E-3</v>
      </c>
      <c r="T44" s="105">
        <f t="shared" si="33"/>
        <v>0</v>
      </c>
      <c r="U44" s="56">
        <v>0</v>
      </c>
      <c r="V44" s="56">
        <f>INDEX('Počty dní'!F:J,MATCH(E44,'Počty dní'!C:C,0),4)</f>
        <v>47</v>
      </c>
      <c r="W44" s="166">
        <f t="shared" si="32"/>
        <v>0</v>
      </c>
      <c r="X44" s="21"/>
      <c r="AL44" s="27"/>
      <c r="AM44" s="27"/>
      <c r="AP44" s="16"/>
      <c r="AQ44" s="16"/>
      <c r="AR44" s="16"/>
      <c r="AS44" s="16"/>
      <c r="AT44" s="16"/>
      <c r="AU44" s="28"/>
      <c r="AV44" s="28"/>
    </row>
    <row r="45" spans="1:48" x14ac:dyDescent="0.25">
      <c r="A45" s="140">
        <v>105</v>
      </c>
      <c r="B45" s="56">
        <v>1105</v>
      </c>
      <c r="C45" s="56" t="s">
        <v>2</v>
      </c>
      <c r="D45" s="130"/>
      <c r="E45" s="101" t="str">
        <f>CONCATENATE(C45,D45)</f>
        <v>X</v>
      </c>
      <c r="F45" s="56" t="s">
        <v>153</v>
      </c>
      <c r="G45" s="55">
        <v>8</v>
      </c>
      <c r="H45" s="56" t="str">
        <f t="shared" si="27"/>
        <v>XXX100/8</v>
      </c>
      <c r="I45" s="102" t="s">
        <v>8</v>
      </c>
      <c r="J45" s="102" t="s">
        <v>8</v>
      </c>
      <c r="K45" s="103">
        <v>0.28263888888888888</v>
      </c>
      <c r="L45" s="104">
        <v>0.28541666666666665</v>
      </c>
      <c r="M45" s="57" t="s">
        <v>29</v>
      </c>
      <c r="N45" s="104">
        <v>0.32291666666666669</v>
      </c>
      <c r="O45" s="57" t="s">
        <v>33</v>
      </c>
      <c r="P45" s="56" t="str">
        <f t="shared" si="28"/>
        <v>OK</v>
      </c>
      <c r="Q45" s="105">
        <f t="shared" si="29"/>
        <v>3.7500000000000033E-2</v>
      </c>
      <c r="R45" s="105">
        <f t="shared" si="30"/>
        <v>2.7777777777777679E-3</v>
      </c>
      <c r="S45" s="105">
        <f t="shared" si="31"/>
        <v>4.0277777777777801E-2</v>
      </c>
      <c r="T45" s="105">
        <f t="shared" si="33"/>
        <v>1.6666666666666663E-2</v>
      </c>
      <c r="U45" s="56">
        <v>36.9</v>
      </c>
      <c r="V45" s="56">
        <f>INDEX('Počty dní'!F:J,MATCH(E45,'Počty dní'!C:C,0),4)</f>
        <v>47</v>
      </c>
      <c r="W45" s="166">
        <f t="shared" si="32"/>
        <v>1734.3</v>
      </c>
      <c r="X45" s="21"/>
    </row>
    <row r="46" spans="1:48" x14ac:dyDescent="0.25">
      <c r="A46" s="140">
        <v>105</v>
      </c>
      <c r="B46" s="56">
        <v>1105</v>
      </c>
      <c r="C46" s="56" t="s">
        <v>2</v>
      </c>
      <c r="D46" s="128"/>
      <c r="E46" s="101" t="str">
        <f>CONCATENATE(C46,D46)</f>
        <v>X</v>
      </c>
      <c r="F46" s="56" t="s">
        <v>153</v>
      </c>
      <c r="G46" s="55">
        <v>15</v>
      </c>
      <c r="H46" s="56" t="str">
        <f t="shared" si="27"/>
        <v>XXX100/15</v>
      </c>
      <c r="I46" s="102" t="s">
        <v>8</v>
      </c>
      <c r="J46" s="102" t="s">
        <v>8</v>
      </c>
      <c r="K46" s="103">
        <v>0.3576388888888889</v>
      </c>
      <c r="L46" s="104">
        <v>0.3611111111111111</v>
      </c>
      <c r="M46" s="57" t="s">
        <v>33</v>
      </c>
      <c r="N46" s="104">
        <v>0.4375</v>
      </c>
      <c r="O46" s="57" t="s">
        <v>32</v>
      </c>
      <c r="P46" s="56" t="str">
        <f t="shared" si="28"/>
        <v>OK</v>
      </c>
      <c r="Q46" s="105">
        <f t="shared" si="29"/>
        <v>7.6388888888888895E-2</v>
      </c>
      <c r="R46" s="105">
        <f t="shared" si="30"/>
        <v>3.4722222222222099E-3</v>
      </c>
      <c r="S46" s="105">
        <f t="shared" si="31"/>
        <v>7.9861111111111105E-2</v>
      </c>
      <c r="T46" s="105">
        <f t="shared" si="33"/>
        <v>3.472222222222221E-2</v>
      </c>
      <c r="U46" s="56">
        <v>88.6</v>
      </c>
      <c r="V46" s="56">
        <f>INDEX('Počty dní'!F:J,MATCH(E46,'Počty dní'!C:C,0),4)</f>
        <v>47</v>
      </c>
      <c r="W46" s="166">
        <f t="shared" si="32"/>
        <v>4164.2</v>
      </c>
      <c r="X46" s="21"/>
    </row>
    <row r="47" spans="1:48" x14ac:dyDescent="0.25">
      <c r="A47" s="140">
        <v>105</v>
      </c>
      <c r="B47" s="56">
        <v>1105</v>
      </c>
      <c r="C47" s="56" t="s">
        <v>2</v>
      </c>
      <c r="D47" s="128"/>
      <c r="E47" s="101" t="str">
        <f t="shared" ref="E47" si="35">CONCATENATE(C47,D47)</f>
        <v>X</v>
      </c>
      <c r="F47" s="56" t="s">
        <v>153</v>
      </c>
      <c r="G47" s="55">
        <v>26</v>
      </c>
      <c r="H47" s="56" t="str">
        <f t="shared" si="27"/>
        <v>XXX100/26</v>
      </c>
      <c r="I47" s="102" t="s">
        <v>8</v>
      </c>
      <c r="J47" s="102" t="s">
        <v>8</v>
      </c>
      <c r="K47" s="103">
        <v>0.59722222222222221</v>
      </c>
      <c r="L47" s="104">
        <v>0.60416666666666663</v>
      </c>
      <c r="M47" s="57" t="s">
        <v>32</v>
      </c>
      <c r="N47" s="104">
        <v>0.68055555555555547</v>
      </c>
      <c r="O47" s="57" t="s">
        <v>33</v>
      </c>
      <c r="P47" s="56" t="str">
        <f t="shared" si="28"/>
        <v>OK</v>
      </c>
      <c r="Q47" s="105">
        <f t="shared" si="29"/>
        <v>7.638888888888884E-2</v>
      </c>
      <c r="R47" s="105">
        <f t="shared" si="30"/>
        <v>6.9444444444444198E-3</v>
      </c>
      <c r="S47" s="105">
        <f t="shared" si="31"/>
        <v>8.3333333333333259E-2</v>
      </c>
      <c r="T47" s="105">
        <f t="shared" si="33"/>
        <v>0.15972222222222221</v>
      </c>
      <c r="U47" s="56">
        <v>88</v>
      </c>
      <c r="V47" s="56">
        <f>INDEX('Počty dní'!F:J,MATCH(E47,'Počty dní'!C:C,0),4)</f>
        <v>47</v>
      </c>
      <c r="W47" s="166">
        <f t="shared" si="32"/>
        <v>4136</v>
      </c>
      <c r="X47" s="21"/>
    </row>
    <row r="48" spans="1:48" x14ac:dyDescent="0.25">
      <c r="A48" s="140">
        <v>105</v>
      </c>
      <c r="B48" s="56">
        <v>1105</v>
      </c>
      <c r="C48" s="56" t="s">
        <v>2</v>
      </c>
      <c r="D48" s="128"/>
      <c r="E48" s="101" t="str">
        <f>CONCATENATE(C48,D48)</f>
        <v>X</v>
      </c>
      <c r="F48" s="56" t="s">
        <v>153</v>
      </c>
      <c r="G48" s="55">
        <v>31</v>
      </c>
      <c r="H48" s="56" t="str">
        <f>CONCATENATE(F48,"/",G48)</f>
        <v>XXX100/31</v>
      </c>
      <c r="I48" s="102" t="s">
        <v>8</v>
      </c>
      <c r="J48" s="102" t="s">
        <v>8</v>
      </c>
      <c r="K48" s="103">
        <v>0.68958333333333333</v>
      </c>
      <c r="L48" s="104">
        <v>0.69444444444444453</v>
      </c>
      <c r="M48" s="57" t="s">
        <v>33</v>
      </c>
      <c r="N48" s="104">
        <v>0.77083333333333337</v>
      </c>
      <c r="O48" s="57" t="s">
        <v>32</v>
      </c>
      <c r="P48" s="56" t="str">
        <f t="shared" si="28"/>
        <v>OK</v>
      </c>
      <c r="Q48" s="105">
        <f t="shared" si="29"/>
        <v>7.638888888888884E-2</v>
      </c>
      <c r="R48" s="105">
        <f t="shared" si="30"/>
        <v>4.8611111111112049E-3</v>
      </c>
      <c r="S48" s="105">
        <f t="shared" si="31"/>
        <v>8.1250000000000044E-2</v>
      </c>
      <c r="T48" s="105">
        <f t="shared" si="33"/>
        <v>9.0277777777778567E-3</v>
      </c>
      <c r="U48" s="56">
        <v>88.6</v>
      </c>
      <c r="V48" s="56">
        <f>INDEX('Počty dní'!F:J,MATCH(E48,'Počty dní'!C:C,0),4)</f>
        <v>47</v>
      </c>
      <c r="W48" s="166">
        <f t="shared" si="32"/>
        <v>4164.2</v>
      </c>
      <c r="X48" s="21"/>
    </row>
    <row r="49" spans="1:24" x14ac:dyDescent="0.25">
      <c r="A49" s="140">
        <v>105</v>
      </c>
      <c r="B49" s="56">
        <v>1105</v>
      </c>
      <c r="C49" s="56" t="s">
        <v>2</v>
      </c>
      <c r="D49" s="128"/>
      <c r="E49" s="101" t="str">
        <f>CONCATENATE(C49,D49)</f>
        <v>X</v>
      </c>
      <c r="F49" s="56" t="s">
        <v>153</v>
      </c>
      <c r="G49" s="55">
        <v>36</v>
      </c>
      <c r="H49" s="56" t="str">
        <f>CONCATENATE(F49,"/",G49)</f>
        <v>XXX100/36</v>
      </c>
      <c r="I49" s="102" t="s">
        <v>8</v>
      </c>
      <c r="J49" s="102" t="s">
        <v>8</v>
      </c>
      <c r="K49" s="103">
        <v>0.80902777777777779</v>
      </c>
      <c r="L49" s="104">
        <v>0.8125</v>
      </c>
      <c r="M49" s="57" t="s">
        <v>32</v>
      </c>
      <c r="N49" s="104">
        <v>0.88888888888888884</v>
      </c>
      <c r="O49" s="57" t="s">
        <v>33</v>
      </c>
      <c r="P49" s="56" t="str">
        <f t="shared" si="28"/>
        <v>OK</v>
      </c>
      <c r="Q49" s="105">
        <f t="shared" si="29"/>
        <v>7.638888888888884E-2</v>
      </c>
      <c r="R49" s="105">
        <f t="shared" si="30"/>
        <v>3.4722222222222099E-3</v>
      </c>
      <c r="S49" s="105">
        <f t="shared" si="31"/>
        <v>7.9861111111111049E-2</v>
      </c>
      <c r="T49" s="105">
        <f t="shared" si="33"/>
        <v>3.819444444444442E-2</v>
      </c>
      <c r="U49" s="56">
        <v>88.6</v>
      </c>
      <c r="V49" s="56">
        <f>INDEX('Počty dní'!F:J,MATCH(E49,'Počty dní'!C:C,0),4)</f>
        <v>47</v>
      </c>
      <c r="W49" s="166">
        <f t="shared" si="32"/>
        <v>4164.2</v>
      </c>
      <c r="X49" s="21"/>
    </row>
    <row r="50" spans="1:24" ht="15.75" thickBot="1" x14ac:dyDescent="0.3">
      <c r="A50" s="141">
        <v>105</v>
      </c>
      <c r="B50" s="58">
        <v>1105</v>
      </c>
      <c r="C50" s="58" t="s">
        <v>2</v>
      </c>
      <c r="D50" s="167"/>
      <c r="E50" s="168" t="str">
        <f>CONCATENATE(C50,D50)</f>
        <v>X</v>
      </c>
      <c r="F50" s="58" t="s">
        <v>153</v>
      </c>
      <c r="G50" s="169">
        <v>41</v>
      </c>
      <c r="H50" s="58" t="str">
        <f>CONCATENATE(F50,"/",G50)</f>
        <v>XXX100/41</v>
      </c>
      <c r="I50" s="106" t="s">
        <v>8</v>
      </c>
      <c r="J50" s="106" t="s">
        <v>8</v>
      </c>
      <c r="K50" s="107">
        <v>0.94097222222222221</v>
      </c>
      <c r="L50" s="108">
        <v>0.94444444444444453</v>
      </c>
      <c r="M50" s="59" t="s">
        <v>33</v>
      </c>
      <c r="N50" s="108">
        <v>0.97916666666666663</v>
      </c>
      <c r="O50" s="59" t="s">
        <v>29</v>
      </c>
      <c r="P50" s="158"/>
      <c r="Q50" s="170">
        <f t="shared" si="29"/>
        <v>3.4722222222222099E-2</v>
      </c>
      <c r="R50" s="170">
        <f t="shared" si="30"/>
        <v>3.4722222222223209E-3</v>
      </c>
      <c r="S50" s="170">
        <f t="shared" si="31"/>
        <v>3.819444444444442E-2</v>
      </c>
      <c r="T50" s="170">
        <f t="shared" si="33"/>
        <v>5.208333333333337E-2</v>
      </c>
      <c r="U50" s="58">
        <v>36.9</v>
      </c>
      <c r="V50" s="58">
        <f>INDEX('Počty dní'!F:J,MATCH(E50,'Počty dní'!C:C,0),4)</f>
        <v>47</v>
      </c>
      <c r="W50" s="171">
        <f t="shared" si="32"/>
        <v>1734.3</v>
      </c>
      <c r="X50" s="21"/>
    </row>
    <row r="51" spans="1:24" ht="15.75" thickBot="1" x14ac:dyDescent="0.3">
      <c r="A51" s="172" t="str">
        <f ca="1">CONCATENATE(INDIRECT("R[-1]C[0]",FALSE),"celkem")</f>
        <v>105celkem</v>
      </c>
      <c r="B51" s="173"/>
      <c r="C51" s="173" t="str">
        <f ca="1">INDIRECT("R[-1]C[12]",FALSE)</f>
        <v>Velké Meziříčí,,aut.nádr.</v>
      </c>
      <c r="D51" s="174"/>
      <c r="E51" s="173"/>
      <c r="F51" s="175"/>
      <c r="G51" s="173"/>
      <c r="H51" s="176"/>
      <c r="I51" s="177"/>
      <c r="J51" s="178" t="str">
        <f ca="1">INDIRECT("R[-3]C[0]",FALSE)</f>
        <v>V+</v>
      </c>
      <c r="K51" s="179"/>
      <c r="L51" s="180"/>
      <c r="M51" s="181"/>
      <c r="N51" s="180"/>
      <c r="O51" s="182"/>
      <c r="P51" s="173"/>
      <c r="Q51" s="183">
        <f>SUM(Q42:Q50)</f>
        <v>0.43888888888888866</v>
      </c>
      <c r="R51" s="183">
        <f>SUM(R42:R50)</f>
        <v>2.9861111111111227E-2</v>
      </c>
      <c r="S51" s="183">
        <f>SUM(S42:S50)</f>
        <v>0.46874999999999989</v>
      </c>
      <c r="T51" s="183">
        <f>SUM(T42:T50)</f>
        <v>0.32083333333333341</v>
      </c>
      <c r="U51" s="184">
        <f>SUM(U42:U50)</f>
        <v>476.29999999999995</v>
      </c>
      <c r="V51" s="185"/>
      <c r="W51" s="186">
        <f>SUM(W42:W50)</f>
        <v>22386.1</v>
      </c>
      <c r="X51" s="21"/>
    </row>
    <row r="52" spans="1:24" x14ac:dyDescent="0.25">
      <c r="A52" s="109"/>
      <c r="F52" s="75"/>
      <c r="H52" s="110"/>
      <c r="I52" s="111"/>
      <c r="J52" s="112"/>
      <c r="K52" s="113"/>
      <c r="L52" s="121"/>
      <c r="M52" s="83"/>
      <c r="N52" s="121"/>
      <c r="O52" s="61"/>
      <c r="Q52" s="157"/>
      <c r="R52" s="157"/>
      <c r="S52" s="157"/>
      <c r="T52" s="157"/>
      <c r="U52" s="113"/>
      <c r="W52" s="113"/>
      <c r="X52" s="21"/>
    </row>
    <row r="53" spans="1:24" ht="15.75" thickBot="1" x14ac:dyDescent="0.3">
      <c r="D53" s="129"/>
      <c r="E53" s="116"/>
      <c r="G53" s="62"/>
      <c r="K53" s="117"/>
      <c r="L53" s="118"/>
      <c r="M53" s="63"/>
      <c r="N53" s="118"/>
      <c r="O53" s="63"/>
      <c r="X53" s="21"/>
    </row>
    <row r="54" spans="1:24" x14ac:dyDescent="0.25">
      <c r="A54" s="138">
        <v>106</v>
      </c>
      <c r="B54" s="53">
        <v>1106</v>
      </c>
      <c r="C54" s="53" t="s">
        <v>2</v>
      </c>
      <c r="D54" s="159"/>
      <c r="E54" s="160" t="str">
        <f t="shared" ref="E54:E85" si="36">CONCATENATE(C54,D54)</f>
        <v>X</v>
      </c>
      <c r="F54" s="53" t="s">
        <v>153</v>
      </c>
      <c r="G54" s="161">
        <v>5</v>
      </c>
      <c r="H54" s="53" t="str">
        <f t="shared" ref="H54:H85" si="37">CONCATENATE(F54,"/",G54)</f>
        <v>XXX100/5</v>
      </c>
      <c r="I54" s="96" t="s">
        <v>8</v>
      </c>
      <c r="J54" s="96" t="s">
        <v>8</v>
      </c>
      <c r="K54" s="162">
        <v>0.19236111111111112</v>
      </c>
      <c r="L54" s="163">
        <v>0.19444444444444445</v>
      </c>
      <c r="M54" s="164" t="s">
        <v>33</v>
      </c>
      <c r="N54" s="163">
        <v>0.27083333333333331</v>
      </c>
      <c r="O54" s="164" t="s">
        <v>32</v>
      </c>
      <c r="P54" s="53" t="str">
        <f t="shared" ref="P54" si="38">IF(M55=O54,"OK","POZOR")</f>
        <v>OK</v>
      </c>
      <c r="Q54" s="165">
        <f>IF(ISNUMBER(G54),N54-L54,IF(F54="přejezd",N54-L54,0))</f>
        <v>7.6388888888888867E-2</v>
      </c>
      <c r="R54" s="165">
        <f>IF(ISNUMBER(G54),L54-K54,0)</f>
        <v>2.0833333333333259E-3</v>
      </c>
      <c r="S54" s="165">
        <f t="shared" ref="S54:S55" si="39">Q54+R54</f>
        <v>7.8472222222222193E-2</v>
      </c>
      <c r="T54" s="165"/>
      <c r="U54" s="53">
        <v>88.6</v>
      </c>
      <c r="V54" s="53">
        <f>INDEX('Počty dní'!F:J,MATCH(E54,'Počty dní'!C:C,0),4)</f>
        <v>47</v>
      </c>
      <c r="W54" s="98">
        <f>V54*U54</f>
        <v>4164.2</v>
      </c>
      <c r="X54" s="21"/>
    </row>
    <row r="55" spans="1:24" ht="15.75" thickBot="1" x14ac:dyDescent="0.3">
      <c r="A55" s="141">
        <v>106</v>
      </c>
      <c r="B55" s="58">
        <v>1106</v>
      </c>
      <c r="C55" s="58" t="s">
        <v>2</v>
      </c>
      <c r="D55" s="167"/>
      <c r="E55" s="168" t="str">
        <f>CONCATENATE(C55,D55)</f>
        <v>X</v>
      </c>
      <c r="F55" s="58" t="s">
        <v>153</v>
      </c>
      <c r="G55" s="169">
        <v>28</v>
      </c>
      <c r="H55" s="58" t="str">
        <f>CONCATENATE(F55,"/",G55)</f>
        <v>XXX100/28</v>
      </c>
      <c r="I55" s="106" t="s">
        <v>8</v>
      </c>
      <c r="J55" s="106" t="s">
        <v>8</v>
      </c>
      <c r="K55" s="107">
        <v>0.63888888888888895</v>
      </c>
      <c r="L55" s="108">
        <v>0.64583333333333337</v>
      </c>
      <c r="M55" s="59" t="s">
        <v>32</v>
      </c>
      <c r="N55" s="108">
        <v>0.72222222222222221</v>
      </c>
      <c r="O55" s="59" t="s">
        <v>33</v>
      </c>
      <c r="P55" s="158"/>
      <c r="Q55" s="170">
        <f>IF(ISNUMBER(G55),N55-L55,IF(F55="přejezd",N55-L55,0))</f>
        <v>7.638888888888884E-2</v>
      </c>
      <c r="R55" s="170">
        <f>IF(ISNUMBER(G55),L55-K55,0)</f>
        <v>6.9444444444444198E-3</v>
      </c>
      <c r="S55" s="170">
        <f t="shared" si="39"/>
        <v>8.3333333333333259E-2</v>
      </c>
      <c r="T55" s="170">
        <f t="shared" ref="T55" si="40">K55-N54</f>
        <v>0.36805555555555564</v>
      </c>
      <c r="U55" s="58">
        <v>88.6</v>
      </c>
      <c r="V55" s="58">
        <f>INDEX('Počty dní'!F:J,MATCH(E55,'Počty dní'!C:C,0),4)</f>
        <v>47</v>
      </c>
      <c r="W55" s="171">
        <f>V55*U55</f>
        <v>4164.2</v>
      </c>
      <c r="X55" s="21"/>
    </row>
    <row r="56" spans="1:24" ht="15.75" thickBot="1" x14ac:dyDescent="0.3">
      <c r="A56" s="172" t="str">
        <f ca="1">CONCATENATE(INDIRECT("R[-1]C[0]",FALSE),"celkem")</f>
        <v>106celkem</v>
      </c>
      <c r="B56" s="173"/>
      <c r="C56" s="173" t="str">
        <f ca="1">INDIRECT("R[-1]C[12]",FALSE)</f>
        <v>Jihlava,,aut.nádr.</v>
      </c>
      <c r="D56" s="174"/>
      <c r="E56" s="173"/>
      <c r="F56" s="175"/>
      <c r="G56" s="173"/>
      <c r="H56" s="176"/>
      <c r="I56" s="177"/>
      <c r="J56" s="178" t="str">
        <f ca="1">INDIRECT("R[-2]C[0]",FALSE)</f>
        <v>V+</v>
      </c>
      <c r="K56" s="179"/>
      <c r="L56" s="180"/>
      <c r="M56" s="181"/>
      <c r="N56" s="180"/>
      <c r="O56" s="182"/>
      <c r="P56" s="173"/>
      <c r="Q56" s="183">
        <f>SUM(Q54:Q55)</f>
        <v>0.15277777777777771</v>
      </c>
      <c r="R56" s="183">
        <f>SUM(R54:R55)</f>
        <v>9.0277777777777457E-3</v>
      </c>
      <c r="S56" s="183">
        <f>SUM(S54:S55)</f>
        <v>0.16180555555555545</v>
      </c>
      <c r="T56" s="183">
        <f>SUM(T54:T55)</f>
        <v>0.36805555555555564</v>
      </c>
      <c r="U56" s="184">
        <f>SUM(U54:U55)</f>
        <v>177.2</v>
      </c>
      <c r="V56" s="185"/>
      <c r="W56" s="186">
        <f>SUM(W54:W55)</f>
        <v>8328.4</v>
      </c>
      <c r="X56" s="21"/>
    </row>
    <row r="57" spans="1:24" x14ac:dyDescent="0.25">
      <c r="D57" s="129"/>
      <c r="E57" s="116"/>
      <c r="G57" s="62"/>
      <c r="K57" s="117"/>
      <c r="L57" s="118"/>
      <c r="M57" s="63"/>
      <c r="N57" s="118"/>
      <c r="O57" s="63"/>
      <c r="X57" s="21"/>
    </row>
    <row r="58" spans="1:24" ht="15.75" thickBot="1" x14ac:dyDescent="0.3">
      <c r="D58" s="129"/>
      <c r="E58" s="116"/>
      <c r="G58" s="62"/>
      <c r="K58" s="117"/>
      <c r="L58" s="118"/>
      <c r="M58" s="63"/>
      <c r="N58" s="118"/>
      <c r="O58" s="63"/>
      <c r="X58" s="21"/>
    </row>
    <row r="59" spans="1:24" x14ac:dyDescent="0.25">
      <c r="A59" s="138">
        <v>107</v>
      </c>
      <c r="B59" s="53">
        <v>1107</v>
      </c>
      <c r="C59" s="53" t="s">
        <v>2</v>
      </c>
      <c r="D59" s="159"/>
      <c r="E59" s="160" t="str">
        <f t="shared" ref="E59:E60" si="41">CONCATENATE(C59,D59)</f>
        <v>X</v>
      </c>
      <c r="F59" s="53" t="s">
        <v>153</v>
      </c>
      <c r="G59" s="161">
        <v>23</v>
      </c>
      <c r="H59" s="53" t="str">
        <f t="shared" ref="H59:H60" si="42">CONCATENATE(F59,"/",G59)</f>
        <v>XXX100/23</v>
      </c>
      <c r="I59" s="96" t="s">
        <v>8</v>
      </c>
      <c r="J59" s="96" t="s">
        <v>8</v>
      </c>
      <c r="K59" s="162">
        <v>0.52430555555555558</v>
      </c>
      <c r="L59" s="163">
        <v>0.52777777777777701</v>
      </c>
      <c r="M59" s="164" t="s">
        <v>33</v>
      </c>
      <c r="N59" s="163">
        <v>0.60416666666666663</v>
      </c>
      <c r="O59" s="164" t="s">
        <v>32</v>
      </c>
      <c r="P59" s="53" t="str">
        <f t="shared" ref="P59:P61" si="43">IF(M60=O59,"OK","POZOR")</f>
        <v>OK</v>
      </c>
      <c r="Q59" s="165">
        <f>IF(ISNUMBER(G59),N59-L59,IF(F59="přejezd",N59-L59,0))</f>
        <v>7.6388888888889617E-2</v>
      </c>
      <c r="R59" s="165">
        <f>IF(ISNUMBER(G59),L59-K59,0)</f>
        <v>3.4722222222214327E-3</v>
      </c>
      <c r="S59" s="165">
        <f t="shared" ref="S59:S62" si="44">Q59+R59</f>
        <v>7.9861111111111049E-2</v>
      </c>
      <c r="T59" s="165"/>
      <c r="U59" s="53">
        <v>88.6</v>
      </c>
      <c r="V59" s="53">
        <f>INDEX('Počty dní'!F:J,MATCH(E59,'Počty dní'!C:C,0),4)</f>
        <v>47</v>
      </c>
      <c r="W59" s="98">
        <f t="shared" ref="W59:W62" si="45">V59*U59</f>
        <v>4164.2</v>
      </c>
      <c r="X59" s="21"/>
    </row>
    <row r="60" spans="1:24" x14ac:dyDescent="0.25">
      <c r="A60" s="140">
        <v>107</v>
      </c>
      <c r="B60" s="56">
        <v>1107</v>
      </c>
      <c r="C60" s="56" t="s">
        <v>2</v>
      </c>
      <c r="D60" s="128"/>
      <c r="E60" s="101" t="str">
        <f t="shared" si="41"/>
        <v>X</v>
      </c>
      <c r="F60" s="56" t="s">
        <v>153</v>
      </c>
      <c r="G60" s="55">
        <v>60</v>
      </c>
      <c r="H60" s="56" t="str">
        <f t="shared" si="42"/>
        <v>XXX100/60</v>
      </c>
      <c r="I60" s="102" t="s">
        <v>8</v>
      </c>
      <c r="J60" s="102" t="s">
        <v>8</v>
      </c>
      <c r="K60" s="103">
        <v>0.62152777777777779</v>
      </c>
      <c r="L60" s="104">
        <v>0.62847222222222221</v>
      </c>
      <c r="M60" s="57" t="s">
        <v>32</v>
      </c>
      <c r="N60" s="104">
        <v>0.6875</v>
      </c>
      <c r="O60" s="57" t="s">
        <v>33</v>
      </c>
      <c r="P60" s="56" t="str">
        <f t="shared" si="43"/>
        <v>OK</v>
      </c>
      <c r="Q60" s="105">
        <f>IF(ISNUMBER(G60),N60-L60,IF(F60="přejezd",N60-L60,0))</f>
        <v>5.902777777777779E-2</v>
      </c>
      <c r="R60" s="105">
        <f>IF(ISNUMBER(G60),L60-K60,0)</f>
        <v>6.9444444444444198E-3</v>
      </c>
      <c r="S60" s="105">
        <f t="shared" si="44"/>
        <v>6.597222222222221E-2</v>
      </c>
      <c r="T60" s="105">
        <f t="shared" ref="T60:T62" si="46">K60-N59</f>
        <v>1.736111111111116E-2</v>
      </c>
      <c r="U60" s="56">
        <v>88.4</v>
      </c>
      <c r="V60" s="56">
        <f>INDEX('Počty dní'!F:J,MATCH(E60,'Počty dní'!C:C,0),4)</f>
        <v>47</v>
      </c>
      <c r="W60" s="166">
        <f t="shared" si="45"/>
        <v>4154.8</v>
      </c>
      <c r="X60" s="21"/>
    </row>
    <row r="61" spans="1:24" x14ac:dyDescent="0.25">
      <c r="A61" s="140">
        <v>107</v>
      </c>
      <c r="B61" s="56">
        <v>1107</v>
      </c>
      <c r="C61" s="56" t="s">
        <v>2</v>
      </c>
      <c r="D61" s="128"/>
      <c r="E61" s="101" t="str">
        <f>CONCATENATE(C61,D61)</f>
        <v>X</v>
      </c>
      <c r="F61" s="56" t="s">
        <v>153</v>
      </c>
      <c r="G61" s="55">
        <v>33</v>
      </c>
      <c r="H61" s="56" t="str">
        <f>CONCATENATE(F61,"/",G61)</f>
        <v>XXX100/33</v>
      </c>
      <c r="I61" s="102" t="s">
        <v>8</v>
      </c>
      <c r="J61" s="102" t="s">
        <v>8</v>
      </c>
      <c r="K61" s="103">
        <v>0.73263888888888884</v>
      </c>
      <c r="L61" s="104">
        <v>0.73611111111111116</v>
      </c>
      <c r="M61" s="57" t="s">
        <v>33</v>
      </c>
      <c r="N61" s="104">
        <v>0.8125</v>
      </c>
      <c r="O61" s="57" t="s">
        <v>32</v>
      </c>
      <c r="P61" s="56" t="str">
        <f t="shared" si="43"/>
        <v>OK</v>
      </c>
      <c r="Q61" s="105">
        <f>IF(ISNUMBER(G61),N61-L61,IF(F61="přejezd",N61-L61,0))</f>
        <v>7.638888888888884E-2</v>
      </c>
      <c r="R61" s="105">
        <f>IF(ISNUMBER(G61),L61-K61,0)</f>
        <v>3.4722222222223209E-3</v>
      </c>
      <c r="S61" s="105">
        <f t="shared" si="44"/>
        <v>7.986111111111116E-2</v>
      </c>
      <c r="T61" s="105">
        <f t="shared" si="46"/>
        <v>4.513888888888884E-2</v>
      </c>
      <c r="U61" s="56">
        <v>88.6</v>
      </c>
      <c r="V61" s="56">
        <f>INDEX('Počty dní'!F:J,MATCH(E61,'Počty dní'!C:C,0),4)</f>
        <v>47</v>
      </c>
      <c r="W61" s="166">
        <f t="shared" si="45"/>
        <v>4164.2</v>
      </c>
      <c r="X61" s="21"/>
    </row>
    <row r="62" spans="1:24" ht="15.75" thickBot="1" x14ac:dyDescent="0.3">
      <c r="A62" s="141">
        <v>107</v>
      </c>
      <c r="B62" s="58">
        <v>1107</v>
      </c>
      <c r="C62" s="58" t="s">
        <v>2</v>
      </c>
      <c r="D62" s="167"/>
      <c r="E62" s="168" t="str">
        <f>CONCATENATE(C62,D62)</f>
        <v>X</v>
      </c>
      <c r="F62" s="58" t="s">
        <v>153</v>
      </c>
      <c r="G62" s="169">
        <v>38</v>
      </c>
      <c r="H62" s="58" t="str">
        <f>CONCATENATE(F62,"/",G62)</f>
        <v>XXX100/38</v>
      </c>
      <c r="I62" s="106" t="s">
        <v>8</v>
      </c>
      <c r="J62" s="106" t="s">
        <v>8</v>
      </c>
      <c r="K62" s="107">
        <v>0.86805555555555547</v>
      </c>
      <c r="L62" s="108">
        <v>0.87152777777777779</v>
      </c>
      <c r="M62" s="59" t="s">
        <v>32</v>
      </c>
      <c r="N62" s="108">
        <v>0.9375</v>
      </c>
      <c r="O62" s="59" t="s">
        <v>33</v>
      </c>
      <c r="P62" s="158"/>
      <c r="Q62" s="170">
        <f>IF(ISNUMBER(G62),N62-L62,IF(F62="přejezd",N62-L62,0))</f>
        <v>6.597222222222221E-2</v>
      </c>
      <c r="R62" s="170">
        <f>IF(ISNUMBER(G62),L62-K62,0)</f>
        <v>3.4722222222223209E-3</v>
      </c>
      <c r="S62" s="170">
        <f t="shared" si="44"/>
        <v>6.9444444444444531E-2</v>
      </c>
      <c r="T62" s="170">
        <f t="shared" si="46"/>
        <v>5.5555555555555469E-2</v>
      </c>
      <c r="U62" s="58">
        <v>88.6</v>
      </c>
      <c r="V62" s="58">
        <f>INDEX('Počty dní'!F:J,MATCH(E62,'Počty dní'!C:C,0),4)</f>
        <v>47</v>
      </c>
      <c r="W62" s="171">
        <f t="shared" si="45"/>
        <v>4164.2</v>
      </c>
      <c r="X62" s="21"/>
    </row>
    <row r="63" spans="1:24" ht="15.75" thickBot="1" x14ac:dyDescent="0.3">
      <c r="A63" s="172" t="str">
        <f ca="1">CONCATENATE(INDIRECT("R[-1]C[0]",FALSE),"celkem")</f>
        <v>107celkem</v>
      </c>
      <c r="B63" s="173"/>
      <c r="C63" s="173" t="str">
        <f ca="1">INDIRECT("R[-1]C[12]",FALSE)</f>
        <v>Jihlava,,aut.nádr.</v>
      </c>
      <c r="D63" s="174"/>
      <c r="E63" s="173"/>
      <c r="F63" s="175"/>
      <c r="G63" s="173"/>
      <c r="H63" s="176"/>
      <c r="I63" s="177"/>
      <c r="J63" s="178" t="str">
        <f ca="1">INDIRECT("R[-3]C[0]",FALSE)</f>
        <v>V+</v>
      </c>
      <c r="K63" s="179"/>
      <c r="L63" s="180"/>
      <c r="M63" s="181"/>
      <c r="N63" s="180"/>
      <c r="O63" s="182"/>
      <c r="P63" s="173"/>
      <c r="Q63" s="183">
        <f>SUM(Q59:Q62)</f>
        <v>0.27777777777777846</v>
      </c>
      <c r="R63" s="183">
        <f>SUM(R59:R62)</f>
        <v>1.7361111111110494E-2</v>
      </c>
      <c r="S63" s="183">
        <f>SUM(S59:S62)</f>
        <v>0.29513888888888895</v>
      </c>
      <c r="T63" s="183">
        <f>SUM(T59:T62)</f>
        <v>0.11805555555555547</v>
      </c>
      <c r="U63" s="184">
        <f>SUM(U59:U62)</f>
        <v>354.20000000000005</v>
      </c>
      <c r="V63" s="185"/>
      <c r="W63" s="186">
        <f>SUM(W59:W62)</f>
        <v>16647.400000000001</v>
      </c>
      <c r="X63" s="21"/>
    </row>
    <row r="64" spans="1:24" x14ac:dyDescent="0.25">
      <c r="D64" s="131"/>
      <c r="E64" s="116"/>
      <c r="G64" s="62"/>
      <c r="K64" s="117"/>
      <c r="L64" s="118"/>
      <c r="M64" s="63"/>
      <c r="N64" s="118"/>
      <c r="O64" s="63"/>
      <c r="X64" s="21"/>
    </row>
    <row r="65" spans="1:24" ht="15.75" thickBot="1" x14ac:dyDescent="0.3">
      <c r="D65" s="131"/>
      <c r="E65" s="116"/>
      <c r="G65" s="62"/>
      <c r="K65" s="117"/>
      <c r="L65" s="118"/>
      <c r="M65" s="63"/>
      <c r="N65" s="118"/>
      <c r="O65" s="63"/>
      <c r="X65" s="21"/>
    </row>
    <row r="66" spans="1:24" x14ac:dyDescent="0.25">
      <c r="A66" s="138">
        <v>108</v>
      </c>
      <c r="B66" s="53">
        <v>1108</v>
      </c>
      <c r="C66" s="53" t="s">
        <v>2</v>
      </c>
      <c r="D66" s="159"/>
      <c r="E66" s="160" t="str">
        <f t="shared" si="36"/>
        <v>X</v>
      </c>
      <c r="F66" s="53" t="s">
        <v>153</v>
      </c>
      <c r="G66" s="161">
        <v>51</v>
      </c>
      <c r="H66" s="53" t="str">
        <f t="shared" si="37"/>
        <v>XXX100/51</v>
      </c>
      <c r="I66" s="96" t="s">
        <v>8</v>
      </c>
      <c r="J66" s="96" t="s">
        <v>8</v>
      </c>
      <c r="K66" s="162">
        <v>0.22569444444444445</v>
      </c>
      <c r="L66" s="163">
        <v>0.22916666666666666</v>
      </c>
      <c r="M66" s="164" t="s">
        <v>33</v>
      </c>
      <c r="N66" s="163">
        <v>0.28819444444444448</v>
      </c>
      <c r="O66" s="164" t="s">
        <v>32</v>
      </c>
      <c r="P66" s="53" t="str">
        <f t="shared" ref="P66:P70" si="47">IF(M67=O66,"OK","POZOR")</f>
        <v>OK</v>
      </c>
      <c r="Q66" s="165">
        <f t="shared" ref="Q66:Q71" si="48">IF(ISNUMBER(G66),N66-L66,IF(F66="přejezd",N66-L66,0))</f>
        <v>5.9027777777777818E-2</v>
      </c>
      <c r="R66" s="165">
        <f t="shared" ref="R66:R71" si="49">IF(ISNUMBER(G66),L66-K66,0)</f>
        <v>3.4722222222222099E-3</v>
      </c>
      <c r="S66" s="165">
        <f t="shared" ref="S66:S71" si="50">Q66+R66</f>
        <v>6.2500000000000028E-2</v>
      </c>
      <c r="T66" s="165"/>
      <c r="U66" s="53">
        <v>88.4</v>
      </c>
      <c r="V66" s="53">
        <f>INDEX('Počty dní'!F:J,MATCH(E66,'Počty dní'!C:C,0),4)</f>
        <v>47</v>
      </c>
      <c r="W66" s="98">
        <f t="shared" ref="W66:W71" si="51">V66*U66</f>
        <v>4154.8</v>
      </c>
      <c r="X66" s="21"/>
    </row>
    <row r="67" spans="1:24" x14ac:dyDescent="0.25">
      <c r="A67" s="140">
        <v>108</v>
      </c>
      <c r="B67" s="56">
        <v>1108</v>
      </c>
      <c r="C67" s="56" t="s">
        <v>2</v>
      </c>
      <c r="D67" s="128"/>
      <c r="E67" s="101" t="str">
        <f>CONCATENATE(C67,D67)</f>
        <v>X</v>
      </c>
      <c r="F67" s="56" t="s">
        <v>153</v>
      </c>
      <c r="G67" s="55">
        <v>12</v>
      </c>
      <c r="H67" s="56" t="str">
        <f>CONCATENATE(F67,"/",G67)</f>
        <v>XXX100/12</v>
      </c>
      <c r="I67" s="102" t="s">
        <v>8</v>
      </c>
      <c r="J67" s="102" t="s">
        <v>8</v>
      </c>
      <c r="K67" s="103">
        <v>0.30902777777777779</v>
      </c>
      <c r="L67" s="104">
        <v>0.3125</v>
      </c>
      <c r="M67" s="57" t="s">
        <v>32</v>
      </c>
      <c r="N67" s="104">
        <v>0.3888888888888889</v>
      </c>
      <c r="O67" s="57" t="s">
        <v>33</v>
      </c>
      <c r="P67" s="56" t="str">
        <f t="shared" si="47"/>
        <v>OK</v>
      </c>
      <c r="Q67" s="105">
        <f t="shared" si="48"/>
        <v>7.6388888888888895E-2</v>
      </c>
      <c r="R67" s="105">
        <f t="shared" si="49"/>
        <v>3.4722222222222099E-3</v>
      </c>
      <c r="S67" s="105">
        <f t="shared" si="50"/>
        <v>7.9861111111111105E-2</v>
      </c>
      <c r="T67" s="105">
        <f t="shared" ref="T67:T71" si="52">K67-N66</f>
        <v>2.0833333333333315E-2</v>
      </c>
      <c r="U67" s="56">
        <v>88.6</v>
      </c>
      <c r="V67" s="56">
        <f>INDEX('Počty dní'!F:J,MATCH(E67,'Počty dní'!C:C,0),4)</f>
        <v>47</v>
      </c>
      <c r="W67" s="166">
        <f t="shared" si="51"/>
        <v>4164.2</v>
      </c>
      <c r="X67" s="21"/>
    </row>
    <row r="68" spans="1:24" x14ac:dyDescent="0.25">
      <c r="A68" s="140">
        <v>108</v>
      </c>
      <c r="B68" s="56">
        <v>1108</v>
      </c>
      <c r="C68" s="56" t="s">
        <v>2</v>
      </c>
      <c r="D68" s="128"/>
      <c r="E68" s="101" t="str">
        <f>CONCATENATE(C68,D68)</f>
        <v>X</v>
      </c>
      <c r="F68" s="56" t="s">
        <v>153</v>
      </c>
      <c r="G68" s="55">
        <v>19</v>
      </c>
      <c r="H68" s="56" t="str">
        <f>CONCATENATE(F68,"/",G68)</f>
        <v>XXX100/19</v>
      </c>
      <c r="I68" s="102" t="s">
        <v>8</v>
      </c>
      <c r="J68" s="102" t="s">
        <v>8</v>
      </c>
      <c r="K68" s="103">
        <v>0.44097222222222227</v>
      </c>
      <c r="L68" s="104">
        <v>0.44444444444444398</v>
      </c>
      <c r="M68" s="57" t="s">
        <v>33</v>
      </c>
      <c r="N68" s="104">
        <v>0.52083333333333337</v>
      </c>
      <c r="O68" s="57" t="s">
        <v>32</v>
      </c>
      <c r="P68" s="56" t="str">
        <f t="shared" si="47"/>
        <v>OK</v>
      </c>
      <c r="Q68" s="105">
        <f t="shared" si="48"/>
        <v>7.6388888888889395E-2</v>
      </c>
      <c r="R68" s="105">
        <f t="shared" si="49"/>
        <v>3.4722222222217103E-3</v>
      </c>
      <c r="S68" s="105">
        <f t="shared" si="50"/>
        <v>7.9861111111111105E-2</v>
      </c>
      <c r="T68" s="105">
        <f t="shared" si="52"/>
        <v>5.208333333333337E-2</v>
      </c>
      <c r="U68" s="56">
        <v>88.6</v>
      </c>
      <c r="V68" s="56">
        <f>INDEX('Počty dní'!F:J,MATCH(E68,'Počty dní'!C:C,0),4)</f>
        <v>47</v>
      </c>
      <c r="W68" s="166">
        <f t="shared" si="51"/>
        <v>4164.2</v>
      </c>
      <c r="X68" s="21"/>
    </row>
    <row r="69" spans="1:24" x14ac:dyDescent="0.25">
      <c r="A69" s="140">
        <v>108</v>
      </c>
      <c r="B69" s="56">
        <v>1108</v>
      </c>
      <c r="C69" s="56" t="s">
        <v>2</v>
      </c>
      <c r="D69" s="130"/>
      <c r="E69" s="101" t="str">
        <f>CONCATENATE(C69,D69)</f>
        <v>X</v>
      </c>
      <c r="F69" s="56" t="s">
        <v>153</v>
      </c>
      <c r="G69" s="55">
        <v>58</v>
      </c>
      <c r="H69" s="56" t="str">
        <f>CONCATENATE(F69,"/",G69)</f>
        <v>XXX100/58</v>
      </c>
      <c r="I69" s="102" t="s">
        <v>8</v>
      </c>
      <c r="J69" s="102" t="s">
        <v>8</v>
      </c>
      <c r="K69" s="103">
        <v>0.57986111111111105</v>
      </c>
      <c r="L69" s="104">
        <v>0.58680555555555558</v>
      </c>
      <c r="M69" s="57" t="s">
        <v>32</v>
      </c>
      <c r="N69" s="104">
        <v>0.64583333333333337</v>
      </c>
      <c r="O69" s="57" t="s">
        <v>33</v>
      </c>
      <c r="P69" s="56" t="str">
        <f t="shared" si="47"/>
        <v>OK</v>
      </c>
      <c r="Q69" s="105">
        <f t="shared" si="48"/>
        <v>5.902777777777779E-2</v>
      </c>
      <c r="R69" s="105">
        <f t="shared" si="49"/>
        <v>6.9444444444445308E-3</v>
      </c>
      <c r="S69" s="105">
        <f t="shared" si="50"/>
        <v>6.5972222222222321E-2</v>
      </c>
      <c r="T69" s="105">
        <f t="shared" si="52"/>
        <v>5.9027777777777679E-2</v>
      </c>
      <c r="U69" s="56">
        <v>88.4</v>
      </c>
      <c r="V69" s="56">
        <f>INDEX('Počty dní'!F:J,MATCH(E69,'Počty dní'!C:C,0),4)</f>
        <v>47</v>
      </c>
      <c r="W69" s="166">
        <f t="shared" si="51"/>
        <v>4154.8</v>
      </c>
      <c r="X69" s="21"/>
    </row>
    <row r="70" spans="1:24" x14ac:dyDescent="0.25">
      <c r="A70" s="140">
        <v>108</v>
      </c>
      <c r="B70" s="56">
        <v>1108</v>
      </c>
      <c r="C70" s="56" t="s">
        <v>2</v>
      </c>
      <c r="D70" s="128"/>
      <c r="E70" s="101" t="str">
        <f>CONCATENATE(C70,D70)</f>
        <v>X</v>
      </c>
      <c r="F70" s="56" t="s">
        <v>153</v>
      </c>
      <c r="G70" s="55">
        <v>63</v>
      </c>
      <c r="H70" s="56" t="str">
        <f>CONCATENATE(F70,"/",G70)</f>
        <v>XXX100/63</v>
      </c>
      <c r="I70" s="102" t="s">
        <v>8</v>
      </c>
      <c r="J70" s="102" t="s">
        <v>8</v>
      </c>
      <c r="K70" s="103">
        <v>0.68402777777777779</v>
      </c>
      <c r="L70" s="104">
        <v>0.6875</v>
      </c>
      <c r="M70" s="57" t="s">
        <v>33</v>
      </c>
      <c r="N70" s="104">
        <v>0.74652777777777779</v>
      </c>
      <c r="O70" s="57" t="s">
        <v>32</v>
      </c>
      <c r="P70" s="56" t="str">
        <f t="shared" si="47"/>
        <v>OK</v>
      </c>
      <c r="Q70" s="105">
        <f t="shared" si="48"/>
        <v>5.902777777777779E-2</v>
      </c>
      <c r="R70" s="105">
        <f t="shared" si="49"/>
        <v>3.4722222222222099E-3</v>
      </c>
      <c r="S70" s="105">
        <f t="shared" si="50"/>
        <v>6.25E-2</v>
      </c>
      <c r="T70" s="105">
        <f t="shared" si="52"/>
        <v>3.819444444444442E-2</v>
      </c>
      <c r="U70" s="56">
        <v>88.4</v>
      </c>
      <c r="V70" s="56">
        <f>INDEX('Počty dní'!F:J,MATCH(E70,'Počty dní'!C:C,0),4)</f>
        <v>47</v>
      </c>
      <c r="W70" s="166">
        <f t="shared" si="51"/>
        <v>4154.8</v>
      </c>
      <c r="X70" s="21"/>
    </row>
    <row r="71" spans="1:24" ht="15.75" thickBot="1" x14ac:dyDescent="0.3">
      <c r="A71" s="141">
        <v>108</v>
      </c>
      <c r="B71" s="58">
        <v>1108</v>
      </c>
      <c r="C71" s="58" t="s">
        <v>2</v>
      </c>
      <c r="D71" s="167"/>
      <c r="E71" s="168" t="str">
        <f>CONCATENATE(C71,D71)</f>
        <v>X</v>
      </c>
      <c r="F71" s="58" t="s">
        <v>153</v>
      </c>
      <c r="G71" s="169">
        <v>34</v>
      </c>
      <c r="H71" s="58" t="str">
        <f>CONCATENATE(F71,"/",G71)</f>
        <v>XXX100/34</v>
      </c>
      <c r="I71" s="106" t="s">
        <v>8</v>
      </c>
      <c r="J71" s="106" t="s">
        <v>8</v>
      </c>
      <c r="K71" s="107">
        <v>0.76736111111111116</v>
      </c>
      <c r="L71" s="108">
        <v>0.77083333333333337</v>
      </c>
      <c r="M71" s="59" t="s">
        <v>32</v>
      </c>
      <c r="N71" s="108">
        <v>0.84722222222222221</v>
      </c>
      <c r="O71" s="59" t="s">
        <v>33</v>
      </c>
      <c r="P71" s="158"/>
      <c r="Q71" s="170">
        <f t="shared" si="48"/>
        <v>7.638888888888884E-2</v>
      </c>
      <c r="R71" s="170">
        <f t="shared" si="49"/>
        <v>3.4722222222222099E-3</v>
      </c>
      <c r="S71" s="170">
        <f t="shared" si="50"/>
        <v>7.9861111111111049E-2</v>
      </c>
      <c r="T71" s="170">
        <f t="shared" si="52"/>
        <v>2.083333333333337E-2</v>
      </c>
      <c r="U71" s="58">
        <v>88.6</v>
      </c>
      <c r="V71" s="58">
        <f>INDEX('Počty dní'!F:J,MATCH(E71,'Počty dní'!C:C,0),4)</f>
        <v>47</v>
      </c>
      <c r="W71" s="171">
        <f t="shared" si="51"/>
        <v>4164.2</v>
      </c>
      <c r="X71" s="21"/>
    </row>
    <row r="72" spans="1:24" ht="15.75" thickBot="1" x14ac:dyDescent="0.3">
      <c r="A72" s="172" t="str">
        <f ca="1">CONCATENATE(INDIRECT("R[-1]C[0]",FALSE),"celkem")</f>
        <v>108celkem</v>
      </c>
      <c r="B72" s="173"/>
      <c r="C72" s="173" t="str">
        <f ca="1">INDIRECT("R[-1]C[12]",FALSE)</f>
        <v>Jihlava,,aut.nádr.</v>
      </c>
      <c r="D72" s="174"/>
      <c r="E72" s="173"/>
      <c r="F72" s="175"/>
      <c r="G72" s="173"/>
      <c r="H72" s="176"/>
      <c r="I72" s="177"/>
      <c r="J72" s="178" t="str">
        <f ca="1">INDIRECT("R[-3]C[0]",FALSE)</f>
        <v>V+</v>
      </c>
      <c r="K72" s="179"/>
      <c r="L72" s="180"/>
      <c r="M72" s="181"/>
      <c r="N72" s="180"/>
      <c r="O72" s="182"/>
      <c r="P72" s="173"/>
      <c r="Q72" s="183">
        <f>SUM(Q66:Q71)</f>
        <v>0.40625000000000056</v>
      </c>
      <c r="R72" s="183">
        <f>SUM(R66:R71)</f>
        <v>2.4305555555555081E-2</v>
      </c>
      <c r="S72" s="183">
        <f>SUM(S66:S71)</f>
        <v>0.43055555555555558</v>
      </c>
      <c r="T72" s="183">
        <f>SUM(T66:T71)</f>
        <v>0.19097222222222215</v>
      </c>
      <c r="U72" s="184">
        <f>SUM(U66:U71)</f>
        <v>531</v>
      </c>
      <c r="V72" s="185"/>
      <c r="W72" s="186">
        <f>SUM(W66:W71)</f>
        <v>24957</v>
      </c>
      <c r="X72" s="21"/>
    </row>
    <row r="73" spans="1:24" x14ac:dyDescent="0.25">
      <c r="D73" s="129"/>
      <c r="E73" s="116"/>
      <c r="G73" s="62"/>
      <c r="K73" s="117"/>
      <c r="L73" s="118"/>
      <c r="M73" s="65"/>
      <c r="N73" s="118"/>
      <c r="O73" s="63"/>
      <c r="X73" s="21"/>
    </row>
    <row r="74" spans="1:24" ht="15.75" thickBot="1" x14ac:dyDescent="0.3">
      <c r="D74" s="129"/>
      <c r="E74" s="116"/>
      <c r="G74" s="62"/>
      <c r="K74" s="117"/>
      <c r="L74" s="118"/>
      <c r="M74" s="63"/>
      <c r="N74" s="118"/>
      <c r="O74" s="63"/>
      <c r="X74" s="21"/>
    </row>
    <row r="75" spans="1:24" x14ac:dyDescent="0.25">
      <c r="A75" s="138">
        <v>109</v>
      </c>
      <c r="B75" s="53">
        <v>1109</v>
      </c>
      <c r="C75" s="53" t="s">
        <v>2</v>
      </c>
      <c r="D75" s="159"/>
      <c r="E75" s="160" t="str">
        <f>CONCATENATE(C75,D75)</f>
        <v>X</v>
      </c>
      <c r="F75" s="53" t="s">
        <v>153</v>
      </c>
      <c r="G75" s="161">
        <v>3</v>
      </c>
      <c r="H75" s="53" t="str">
        <f>CONCATENATE(F75,"/",G75)</f>
        <v>XXX100/3</v>
      </c>
      <c r="I75" s="96" t="s">
        <v>8</v>
      </c>
      <c r="J75" s="96" t="s">
        <v>8</v>
      </c>
      <c r="K75" s="162">
        <v>0.17152777777777775</v>
      </c>
      <c r="L75" s="163">
        <v>0.17361111111111113</v>
      </c>
      <c r="M75" s="164" t="s">
        <v>33</v>
      </c>
      <c r="N75" s="163">
        <v>0.25</v>
      </c>
      <c r="O75" s="164" t="s">
        <v>32</v>
      </c>
      <c r="P75" s="53" t="str">
        <f t="shared" ref="P75:P79" si="53">IF(M76=O75,"OK","POZOR")</f>
        <v>OK</v>
      </c>
      <c r="Q75" s="165">
        <f t="shared" ref="Q75:Q80" si="54">IF(ISNUMBER(G75),N75-L75,IF(F75="přejezd",N75-L75,0))</f>
        <v>7.6388888888888867E-2</v>
      </c>
      <c r="R75" s="165">
        <f t="shared" ref="R75:R80" si="55">IF(ISNUMBER(G75),L75-K75,0)</f>
        <v>2.0833333333333814E-3</v>
      </c>
      <c r="S75" s="165">
        <f t="shared" ref="S75:S80" si="56">Q75+R75</f>
        <v>7.8472222222222249E-2</v>
      </c>
      <c r="T75" s="165"/>
      <c r="U75" s="53">
        <v>88.6</v>
      </c>
      <c r="V75" s="53">
        <f>INDEX('Počty dní'!F:J,MATCH(E75,'Počty dní'!C:C,0),4)</f>
        <v>47</v>
      </c>
      <c r="W75" s="98">
        <f t="shared" ref="W75:W77" si="57">V75*U75</f>
        <v>4164.2</v>
      </c>
      <c r="X75" s="21"/>
    </row>
    <row r="76" spans="1:24" x14ac:dyDescent="0.25">
      <c r="A76" s="140">
        <v>109</v>
      </c>
      <c r="B76" s="56">
        <v>1109</v>
      </c>
      <c r="C76" s="56" t="s">
        <v>2</v>
      </c>
      <c r="D76" s="128"/>
      <c r="E76" s="101" t="str">
        <f t="shared" ref="E76:E77" si="58">CONCATENATE(C76,D76)</f>
        <v>X</v>
      </c>
      <c r="F76" s="56" t="s">
        <v>153</v>
      </c>
      <c r="G76" s="55">
        <v>10</v>
      </c>
      <c r="H76" s="56" t="str">
        <f t="shared" ref="H76:H77" si="59">CONCATENATE(F76,"/",G76)</f>
        <v>XXX100/10</v>
      </c>
      <c r="I76" s="102" t="s">
        <v>8</v>
      </c>
      <c r="J76" s="102" t="s">
        <v>8</v>
      </c>
      <c r="K76" s="103">
        <v>0.2673611111111111</v>
      </c>
      <c r="L76" s="104">
        <v>0.27083333333333331</v>
      </c>
      <c r="M76" s="57" t="s">
        <v>32</v>
      </c>
      <c r="N76" s="104">
        <v>0.34722222222222227</v>
      </c>
      <c r="O76" s="57" t="s">
        <v>33</v>
      </c>
      <c r="P76" s="56" t="str">
        <f t="shared" si="53"/>
        <v>OK</v>
      </c>
      <c r="Q76" s="105">
        <f t="shared" si="54"/>
        <v>7.6388888888888951E-2</v>
      </c>
      <c r="R76" s="105">
        <f t="shared" si="55"/>
        <v>3.4722222222222099E-3</v>
      </c>
      <c r="S76" s="105">
        <f t="shared" si="56"/>
        <v>7.986111111111116E-2</v>
      </c>
      <c r="T76" s="105">
        <f t="shared" ref="T76:T80" si="60">K76-N75</f>
        <v>1.7361111111111105E-2</v>
      </c>
      <c r="U76" s="56">
        <v>88.6</v>
      </c>
      <c r="V76" s="56">
        <f>INDEX('Počty dní'!F:J,MATCH(E76,'Počty dní'!C:C,0),4)</f>
        <v>47</v>
      </c>
      <c r="W76" s="166">
        <f t="shared" si="57"/>
        <v>4164.2</v>
      </c>
      <c r="X76" s="21"/>
    </row>
    <row r="77" spans="1:24" x14ac:dyDescent="0.25">
      <c r="A77" s="140">
        <v>109</v>
      </c>
      <c r="B77" s="56">
        <v>1109</v>
      </c>
      <c r="C77" s="56" t="s">
        <v>2</v>
      </c>
      <c r="D77" s="128"/>
      <c r="E77" s="101" t="str">
        <f t="shared" si="58"/>
        <v>X</v>
      </c>
      <c r="F77" s="56" t="s">
        <v>153</v>
      </c>
      <c r="G77" s="55">
        <v>17</v>
      </c>
      <c r="H77" s="56" t="str">
        <f t="shared" si="59"/>
        <v>XXX100/17</v>
      </c>
      <c r="I77" s="102" t="s">
        <v>8</v>
      </c>
      <c r="J77" s="102" t="s">
        <v>8</v>
      </c>
      <c r="K77" s="103">
        <v>0.39930555555555558</v>
      </c>
      <c r="L77" s="104">
        <v>0.40277777777777801</v>
      </c>
      <c r="M77" s="57" t="s">
        <v>33</v>
      </c>
      <c r="N77" s="104">
        <v>0.47916666666666669</v>
      </c>
      <c r="O77" s="57" t="s">
        <v>32</v>
      </c>
      <c r="P77" s="56" t="str">
        <f t="shared" si="53"/>
        <v>OK</v>
      </c>
      <c r="Q77" s="105">
        <f t="shared" si="54"/>
        <v>7.6388888888888673E-2</v>
      </c>
      <c r="R77" s="105">
        <f t="shared" si="55"/>
        <v>3.4722222222224319E-3</v>
      </c>
      <c r="S77" s="105">
        <f t="shared" si="56"/>
        <v>7.9861111111111105E-2</v>
      </c>
      <c r="T77" s="105">
        <f t="shared" si="60"/>
        <v>5.2083333333333315E-2</v>
      </c>
      <c r="U77" s="56">
        <v>88.6</v>
      </c>
      <c r="V77" s="56">
        <f>INDEX('Počty dní'!F:J,MATCH(E77,'Počty dní'!C:C,0),4)</f>
        <v>47</v>
      </c>
      <c r="W77" s="166">
        <f t="shared" si="57"/>
        <v>4164.2</v>
      </c>
      <c r="X77" s="21"/>
    </row>
    <row r="78" spans="1:24" x14ac:dyDescent="0.25">
      <c r="A78" s="140">
        <v>109</v>
      </c>
      <c r="B78" s="56">
        <v>1109</v>
      </c>
      <c r="C78" s="56" t="s">
        <v>2</v>
      </c>
      <c r="D78" s="128"/>
      <c r="E78" s="101" t="str">
        <f>CONCATENATE(C78,D78)</f>
        <v>X</v>
      </c>
      <c r="F78" s="56" t="s">
        <v>153</v>
      </c>
      <c r="G78" s="55">
        <v>22</v>
      </c>
      <c r="H78" s="56" t="str">
        <f>CONCATENATE(F78,"/",G78)</f>
        <v>XXX100/22</v>
      </c>
      <c r="I78" s="102" t="s">
        <v>8</v>
      </c>
      <c r="J78" s="102" t="s">
        <v>8</v>
      </c>
      <c r="K78" s="103">
        <v>0.51736111111111105</v>
      </c>
      <c r="L78" s="104">
        <v>0.52083333333333304</v>
      </c>
      <c r="M78" s="57" t="s">
        <v>32</v>
      </c>
      <c r="N78" s="104">
        <v>0.59722222222222221</v>
      </c>
      <c r="O78" s="57" t="s">
        <v>33</v>
      </c>
      <c r="P78" s="56" t="str">
        <f t="shared" si="53"/>
        <v>OK</v>
      </c>
      <c r="Q78" s="105">
        <f t="shared" si="54"/>
        <v>7.6388888888889173E-2</v>
      </c>
      <c r="R78" s="105">
        <f t="shared" si="55"/>
        <v>3.4722222222219878E-3</v>
      </c>
      <c r="S78" s="105">
        <f t="shared" si="56"/>
        <v>7.986111111111116E-2</v>
      </c>
      <c r="T78" s="105">
        <f t="shared" si="60"/>
        <v>3.8194444444444364E-2</v>
      </c>
      <c r="U78" s="56">
        <v>88.6</v>
      </c>
      <c r="V78" s="56">
        <f>INDEX('Počty dní'!F:J,MATCH(E78,'Počty dní'!C:C,0),4)</f>
        <v>47</v>
      </c>
      <c r="W78" s="166">
        <f>V78*U78</f>
        <v>4164.2</v>
      </c>
      <c r="X78" s="21"/>
    </row>
    <row r="79" spans="1:24" x14ac:dyDescent="0.25">
      <c r="A79" s="140">
        <v>109</v>
      </c>
      <c r="B79" s="56">
        <v>1109</v>
      </c>
      <c r="C79" s="56" t="s">
        <v>2</v>
      </c>
      <c r="D79" s="128"/>
      <c r="E79" s="101" t="str">
        <f>CONCATENATE(C79,D79)</f>
        <v>X</v>
      </c>
      <c r="F79" s="56" t="s">
        <v>153</v>
      </c>
      <c r="G79" s="55">
        <v>27</v>
      </c>
      <c r="H79" s="56" t="str">
        <f>CONCATENATE(F79,"/",G79)</f>
        <v>XXX100/27</v>
      </c>
      <c r="I79" s="102" t="s">
        <v>8</v>
      </c>
      <c r="J79" s="102" t="s">
        <v>8</v>
      </c>
      <c r="K79" s="103">
        <v>0.60625000000000007</v>
      </c>
      <c r="L79" s="104">
        <v>0.61111111111111105</v>
      </c>
      <c r="M79" s="57" t="s">
        <v>33</v>
      </c>
      <c r="N79" s="104">
        <v>0.6875</v>
      </c>
      <c r="O79" s="57" t="s">
        <v>32</v>
      </c>
      <c r="P79" s="56" t="str">
        <f t="shared" si="53"/>
        <v>OK</v>
      </c>
      <c r="Q79" s="105">
        <f t="shared" si="54"/>
        <v>7.6388888888888951E-2</v>
      </c>
      <c r="R79" s="105">
        <f t="shared" si="55"/>
        <v>4.8611111111109828E-3</v>
      </c>
      <c r="S79" s="105">
        <f t="shared" si="56"/>
        <v>8.1249999999999933E-2</v>
      </c>
      <c r="T79" s="105">
        <f t="shared" si="60"/>
        <v>9.0277777777778567E-3</v>
      </c>
      <c r="U79" s="56">
        <v>88.6</v>
      </c>
      <c r="V79" s="56">
        <f>INDEX('Počty dní'!F:J,MATCH(E79,'Počty dní'!C:C,0),4)</f>
        <v>47</v>
      </c>
      <c r="W79" s="166">
        <f>V79*U79</f>
        <v>4164.2</v>
      </c>
      <c r="X79" s="21"/>
    </row>
    <row r="80" spans="1:24" ht="15.75" thickBot="1" x14ac:dyDescent="0.3">
      <c r="A80" s="141">
        <v>109</v>
      </c>
      <c r="B80" s="58">
        <v>1109</v>
      </c>
      <c r="C80" s="58" t="s">
        <v>2</v>
      </c>
      <c r="D80" s="190"/>
      <c r="E80" s="168" t="str">
        <f>CONCATENATE(C80,D80)</f>
        <v>X</v>
      </c>
      <c r="F80" s="58" t="s">
        <v>153</v>
      </c>
      <c r="G80" s="169">
        <v>64</v>
      </c>
      <c r="H80" s="58" t="str">
        <f>CONCATENATE(F80,"/",G80)</f>
        <v>XXX100/64</v>
      </c>
      <c r="I80" s="106" t="s">
        <v>8</v>
      </c>
      <c r="J80" s="106" t="s">
        <v>8</v>
      </c>
      <c r="K80" s="107">
        <v>0.70486111111111116</v>
      </c>
      <c r="L80" s="108">
        <v>0.71180555555555547</v>
      </c>
      <c r="M80" s="59" t="s">
        <v>32</v>
      </c>
      <c r="N80" s="108">
        <v>0.77083333333333337</v>
      </c>
      <c r="O80" s="59" t="s">
        <v>33</v>
      </c>
      <c r="P80" s="158"/>
      <c r="Q80" s="170">
        <f t="shared" si="54"/>
        <v>5.9027777777777901E-2</v>
      </c>
      <c r="R80" s="170">
        <f t="shared" si="55"/>
        <v>6.9444444444443088E-3</v>
      </c>
      <c r="S80" s="170">
        <f t="shared" si="56"/>
        <v>6.597222222222221E-2</v>
      </c>
      <c r="T80" s="170">
        <f t="shared" si="60"/>
        <v>1.736111111111116E-2</v>
      </c>
      <c r="U80" s="58">
        <v>88.4</v>
      </c>
      <c r="V80" s="58">
        <f>INDEX('Počty dní'!F:J,MATCH(E80,'Počty dní'!C:C,0),4)</f>
        <v>47</v>
      </c>
      <c r="W80" s="171">
        <f>V80*U80</f>
        <v>4154.8</v>
      </c>
      <c r="X80" s="21"/>
    </row>
    <row r="81" spans="1:48" ht="15.75" thickBot="1" x14ac:dyDescent="0.3">
      <c r="A81" s="172" t="str">
        <f ca="1">CONCATENATE(INDIRECT("R[-1]C[0]",FALSE),"celkem")</f>
        <v>109celkem</v>
      </c>
      <c r="B81" s="173"/>
      <c r="C81" s="173" t="str">
        <f ca="1">INDIRECT("R[-1]C[12]",FALSE)</f>
        <v>Jihlava,,aut.nádr.</v>
      </c>
      <c r="D81" s="174"/>
      <c r="E81" s="173"/>
      <c r="F81" s="175"/>
      <c r="G81" s="173"/>
      <c r="H81" s="176"/>
      <c r="I81" s="177"/>
      <c r="J81" s="178" t="str">
        <f ca="1">INDIRECT("R[-3]C[0]",FALSE)</f>
        <v>V+</v>
      </c>
      <c r="K81" s="179"/>
      <c r="L81" s="180"/>
      <c r="M81" s="181"/>
      <c r="N81" s="180"/>
      <c r="O81" s="182"/>
      <c r="P81" s="173"/>
      <c r="Q81" s="183">
        <f>SUM(Q75:Q80)</f>
        <v>0.44097222222222254</v>
      </c>
      <c r="R81" s="183">
        <f>SUM(R75:R80)</f>
        <v>2.4305555555555303E-2</v>
      </c>
      <c r="S81" s="183">
        <f>SUM(S75:S80)</f>
        <v>0.46527777777777779</v>
      </c>
      <c r="T81" s="183">
        <f>SUM(T75:T80)</f>
        <v>0.1340277777777778</v>
      </c>
      <c r="U81" s="184">
        <f>SUM(U75:U80)</f>
        <v>531.4</v>
      </c>
      <c r="V81" s="185"/>
      <c r="W81" s="186">
        <f>SUM(W75:W80)</f>
        <v>24975.8</v>
      </c>
      <c r="X81" s="21"/>
    </row>
    <row r="82" spans="1:48" x14ac:dyDescent="0.25">
      <c r="D82" s="129"/>
      <c r="E82" s="116"/>
      <c r="G82" s="62"/>
      <c r="K82" s="117"/>
      <c r="L82" s="118"/>
      <c r="M82" s="65"/>
      <c r="N82" s="118"/>
      <c r="O82" s="63"/>
      <c r="X82" s="21"/>
    </row>
    <row r="83" spans="1:48" ht="15.75" thickBot="1" x14ac:dyDescent="0.3">
      <c r="D83" s="129"/>
      <c r="E83" s="116"/>
      <c r="G83" s="62"/>
      <c r="K83" s="117"/>
      <c r="L83" s="118"/>
      <c r="M83" s="63"/>
      <c r="N83" s="118"/>
      <c r="O83" s="63"/>
      <c r="X83" s="21"/>
    </row>
    <row r="84" spans="1:48" x14ac:dyDescent="0.25">
      <c r="A84" s="138">
        <v>110</v>
      </c>
      <c r="B84" s="53">
        <v>1110</v>
      </c>
      <c r="C84" s="53" t="s">
        <v>2</v>
      </c>
      <c r="D84" s="159"/>
      <c r="E84" s="160" t="str">
        <f>CONCATENATE(C84,D84)</f>
        <v>X</v>
      </c>
      <c r="F84" s="53" t="s">
        <v>153</v>
      </c>
      <c r="G84" s="161">
        <v>4</v>
      </c>
      <c r="H84" s="53" t="str">
        <f>CONCATENATE(F84,"/",G84)</f>
        <v>XXX100/4</v>
      </c>
      <c r="I84" s="96" t="s">
        <v>8</v>
      </c>
      <c r="J84" s="96" t="s">
        <v>8</v>
      </c>
      <c r="K84" s="162">
        <v>0.21180555555555555</v>
      </c>
      <c r="L84" s="163">
        <v>0.21249999999999999</v>
      </c>
      <c r="M84" s="191" t="s">
        <v>34</v>
      </c>
      <c r="N84" s="163">
        <v>0.2638888888888889</v>
      </c>
      <c r="O84" s="164" t="s">
        <v>33</v>
      </c>
      <c r="P84" s="53" t="str">
        <f t="shared" ref="P84:P87" si="61">IF(M85=O84,"OK","POZOR")</f>
        <v>OK</v>
      </c>
      <c r="Q84" s="165">
        <f>IF(ISNUMBER(G84),N84-L84,IF(F84="přejezd",N84-L84,0))</f>
        <v>5.1388888888888901E-2</v>
      </c>
      <c r="R84" s="165">
        <f>IF(ISNUMBER(G84),L84-K84,0)</f>
        <v>6.9444444444444198E-4</v>
      </c>
      <c r="S84" s="165">
        <f t="shared" ref="S84:S88" si="62">Q84+R84</f>
        <v>5.2083333333333343E-2</v>
      </c>
      <c r="T84" s="165"/>
      <c r="U84" s="53">
        <v>53.5</v>
      </c>
      <c r="V84" s="53">
        <f>INDEX('Počty dní'!F:J,MATCH(E84,'Počty dní'!C:C,0),4)</f>
        <v>47</v>
      </c>
      <c r="W84" s="98">
        <f>V84*U84</f>
        <v>2514.5</v>
      </c>
      <c r="X84" s="21"/>
    </row>
    <row r="85" spans="1:48" x14ac:dyDescent="0.25">
      <c r="A85" s="140">
        <v>110</v>
      </c>
      <c r="B85" s="56">
        <v>1110</v>
      </c>
      <c r="C85" s="56" t="s">
        <v>2</v>
      </c>
      <c r="D85" s="128"/>
      <c r="E85" s="101" t="str">
        <f t="shared" si="36"/>
        <v>X</v>
      </c>
      <c r="F85" s="56" t="s">
        <v>153</v>
      </c>
      <c r="G85" s="55">
        <v>53</v>
      </c>
      <c r="H85" s="56" t="str">
        <f t="shared" si="37"/>
        <v>XXX100/53</v>
      </c>
      <c r="I85" s="102" t="s">
        <v>8</v>
      </c>
      <c r="J85" s="102" t="s">
        <v>8</v>
      </c>
      <c r="K85" s="103">
        <v>0.26597222222222222</v>
      </c>
      <c r="L85" s="104">
        <v>0.27083333333333331</v>
      </c>
      <c r="M85" s="57" t="s">
        <v>33</v>
      </c>
      <c r="N85" s="104">
        <v>0.3298611111111111</v>
      </c>
      <c r="O85" s="57" t="s">
        <v>32</v>
      </c>
      <c r="P85" s="56" t="str">
        <f t="shared" si="61"/>
        <v>OK</v>
      </c>
      <c r="Q85" s="105">
        <f>IF(ISNUMBER(G85),N85-L85,IF(F85="přejezd",N85-L85,0))</f>
        <v>5.902777777777779E-2</v>
      </c>
      <c r="R85" s="105">
        <f>IF(ISNUMBER(G85),L85-K85,0)</f>
        <v>4.8611111111110938E-3</v>
      </c>
      <c r="S85" s="105">
        <f t="shared" si="62"/>
        <v>6.3888888888888884E-2</v>
      </c>
      <c r="T85" s="105">
        <f t="shared" ref="T85:T88" si="63">K85-N84</f>
        <v>2.0833333333333259E-3</v>
      </c>
      <c r="U85" s="56">
        <v>88.4</v>
      </c>
      <c r="V85" s="56">
        <f>INDEX('Počty dní'!F:J,MATCH(E85,'Počty dní'!C:C,0),4)</f>
        <v>47</v>
      </c>
      <c r="W85" s="166">
        <f>V85*U85</f>
        <v>4154.8</v>
      </c>
      <c r="X85" s="21"/>
    </row>
    <row r="86" spans="1:48" x14ac:dyDescent="0.25">
      <c r="A86" s="140">
        <v>110</v>
      </c>
      <c r="B86" s="56">
        <v>1110</v>
      </c>
      <c r="C86" s="56" t="s">
        <v>2</v>
      </c>
      <c r="D86" s="128"/>
      <c r="E86" s="101" t="str">
        <f>CONCATENATE(C86,D86)</f>
        <v>X</v>
      </c>
      <c r="F86" s="56" t="s">
        <v>153</v>
      </c>
      <c r="G86" s="55">
        <v>16</v>
      </c>
      <c r="H86" s="56" t="str">
        <f>CONCATENATE(F86,"/",G86)</f>
        <v>XXX100/16</v>
      </c>
      <c r="I86" s="102" t="s">
        <v>8</v>
      </c>
      <c r="J86" s="102" t="s">
        <v>8</v>
      </c>
      <c r="K86" s="103">
        <v>0.3923611111111111</v>
      </c>
      <c r="L86" s="104">
        <v>0.39583333333333298</v>
      </c>
      <c r="M86" s="57" t="s">
        <v>32</v>
      </c>
      <c r="N86" s="104">
        <v>0.47222222222222227</v>
      </c>
      <c r="O86" s="57" t="s">
        <v>33</v>
      </c>
      <c r="P86" s="56" t="str">
        <f t="shared" si="61"/>
        <v>OK</v>
      </c>
      <c r="Q86" s="105">
        <f>IF(ISNUMBER(G86),N86-L86,IF(F86="přejezd",N86-L86,0))</f>
        <v>7.6388888888889284E-2</v>
      </c>
      <c r="R86" s="105">
        <f>IF(ISNUMBER(G86),L86-K86,0)</f>
        <v>3.4722222222218768E-3</v>
      </c>
      <c r="S86" s="105">
        <f t="shared" si="62"/>
        <v>7.986111111111116E-2</v>
      </c>
      <c r="T86" s="105">
        <f t="shared" si="63"/>
        <v>6.25E-2</v>
      </c>
      <c r="U86" s="56">
        <v>88.6</v>
      </c>
      <c r="V86" s="56">
        <f>INDEX('Počty dní'!F:J,MATCH(E86,'Počty dní'!C:C,0),4)</f>
        <v>47</v>
      </c>
      <c r="W86" s="166">
        <f>V86*U86</f>
        <v>4164.2</v>
      </c>
      <c r="X86" s="21"/>
    </row>
    <row r="87" spans="1:48" x14ac:dyDescent="0.25">
      <c r="A87" s="140">
        <v>110</v>
      </c>
      <c r="B87" s="56">
        <v>1110</v>
      </c>
      <c r="C87" s="56" t="s">
        <v>2</v>
      </c>
      <c r="D87" s="130"/>
      <c r="E87" s="101" t="str">
        <f>CONCATENATE(C87,D87)</f>
        <v>X</v>
      </c>
      <c r="F87" s="56" t="s">
        <v>153</v>
      </c>
      <c r="G87" s="55">
        <v>61</v>
      </c>
      <c r="H87" s="56" t="str">
        <f>CONCATENATE(F87,"/",G87)</f>
        <v>XXX100/61</v>
      </c>
      <c r="I87" s="102" t="s">
        <v>8</v>
      </c>
      <c r="J87" s="102" t="s">
        <v>8</v>
      </c>
      <c r="K87" s="103">
        <v>0.64097222222222217</v>
      </c>
      <c r="L87" s="104">
        <v>0.64583333333333337</v>
      </c>
      <c r="M87" s="57" t="s">
        <v>33</v>
      </c>
      <c r="N87" s="104">
        <v>0.70486111111111116</v>
      </c>
      <c r="O87" s="57" t="s">
        <v>32</v>
      </c>
      <c r="P87" s="56" t="str">
        <f t="shared" si="61"/>
        <v>OK</v>
      </c>
      <c r="Q87" s="105">
        <f>IF(ISNUMBER(G87),N87-L87,IF(F87="přejezd",N87-L87,0))</f>
        <v>5.902777777777779E-2</v>
      </c>
      <c r="R87" s="105">
        <f>IF(ISNUMBER(G87),L87-K87,0)</f>
        <v>4.8611111111112049E-3</v>
      </c>
      <c r="S87" s="105">
        <f t="shared" si="62"/>
        <v>6.3888888888888995E-2</v>
      </c>
      <c r="T87" s="105">
        <f t="shared" si="63"/>
        <v>0.1687499999999999</v>
      </c>
      <c r="U87" s="56">
        <v>88.4</v>
      </c>
      <c r="V87" s="56">
        <f>INDEX('Počty dní'!F:J,MATCH(E87,'Počty dní'!C:C,0),4)</f>
        <v>47</v>
      </c>
      <c r="W87" s="166">
        <f>V87*U87</f>
        <v>4154.8</v>
      </c>
      <c r="X87" s="21"/>
    </row>
    <row r="88" spans="1:48" ht="15.75" thickBot="1" x14ac:dyDescent="0.3">
      <c r="A88" s="141">
        <v>110</v>
      </c>
      <c r="B88" s="58">
        <v>1110</v>
      </c>
      <c r="C88" s="58" t="s">
        <v>2</v>
      </c>
      <c r="D88" s="190"/>
      <c r="E88" s="168" t="str">
        <f>CONCATENATE(C88,D88)</f>
        <v>X</v>
      </c>
      <c r="F88" s="58" t="s">
        <v>153</v>
      </c>
      <c r="G88" s="169">
        <v>86</v>
      </c>
      <c r="H88" s="58" t="str">
        <f>CONCATENATE(F88,"/",G88)</f>
        <v>XXX100/86</v>
      </c>
      <c r="I88" s="106" t="s">
        <v>8</v>
      </c>
      <c r="J88" s="106" t="s">
        <v>8</v>
      </c>
      <c r="K88" s="107">
        <v>0.74652777777777779</v>
      </c>
      <c r="L88" s="108">
        <v>0.75</v>
      </c>
      <c r="M88" s="59" t="s">
        <v>32</v>
      </c>
      <c r="N88" s="108">
        <v>0.77430555555555547</v>
      </c>
      <c r="O88" s="192" t="s">
        <v>34</v>
      </c>
      <c r="P88" s="158"/>
      <c r="Q88" s="170">
        <f>IF(ISNUMBER(G88),N88-L88,IF(F88="přejezd",N88-L88,0))</f>
        <v>2.4305555555555469E-2</v>
      </c>
      <c r="R88" s="170">
        <f>IF(ISNUMBER(G88),L88-K88,0)</f>
        <v>3.4722222222222099E-3</v>
      </c>
      <c r="S88" s="170">
        <f t="shared" si="62"/>
        <v>2.7777777777777679E-2</v>
      </c>
      <c r="T88" s="170">
        <f t="shared" si="63"/>
        <v>4.166666666666663E-2</v>
      </c>
      <c r="U88" s="58">
        <v>35.1</v>
      </c>
      <c r="V88" s="58">
        <f>INDEX('Počty dní'!F:J,MATCH(E88,'Počty dní'!C:C,0),4)</f>
        <v>47</v>
      </c>
      <c r="W88" s="171">
        <f>V88*U88</f>
        <v>1649.7</v>
      </c>
      <c r="X88" s="21"/>
    </row>
    <row r="89" spans="1:48" ht="15.75" thickBot="1" x14ac:dyDescent="0.3">
      <c r="A89" s="172" t="str">
        <f ca="1">CONCATENATE(INDIRECT("R[-1]C[0]",FALSE),"celkem")</f>
        <v>110celkem</v>
      </c>
      <c r="B89" s="173"/>
      <c r="C89" s="173" t="str">
        <f ca="1">INDIRECT("R[-1]C[12]",FALSE)</f>
        <v>Velká Bíteš,,nám.</v>
      </c>
      <c r="D89" s="174"/>
      <c r="E89" s="173"/>
      <c r="F89" s="175"/>
      <c r="G89" s="173"/>
      <c r="H89" s="176"/>
      <c r="I89" s="177"/>
      <c r="J89" s="178" t="str">
        <f ca="1">INDIRECT("R[-3]C[0]",FALSE)</f>
        <v>V+</v>
      </c>
      <c r="K89" s="179"/>
      <c r="L89" s="180"/>
      <c r="M89" s="181"/>
      <c r="N89" s="180"/>
      <c r="O89" s="182"/>
      <c r="P89" s="173"/>
      <c r="Q89" s="183">
        <f>SUM(Q84:Q88)</f>
        <v>0.27013888888888926</v>
      </c>
      <c r="R89" s="183">
        <f>SUM(R84:R88)</f>
        <v>1.7361111111110827E-2</v>
      </c>
      <c r="S89" s="183">
        <f>SUM(S84:S88)</f>
        <v>0.28750000000000009</v>
      </c>
      <c r="T89" s="183">
        <f>SUM(T84:T88)</f>
        <v>0.27499999999999986</v>
      </c>
      <c r="U89" s="184">
        <f>SUM(U84:U88)</f>
        <v>354</v>
      </c>
      <c r="V89" s="185"/>
      <c r="W89" s="186">
        <f>SUM(W84:W88)</f>
        <v>16638</v>
      </c>
      <c r="X89" s="21"/>
    </row>
    <row r="90" spans="1:48" x14ac:dyDescent="0.25">
      <c r="D90" s="129"/>
      <c r="E90" s="116"/>
      <c r="G90" s="62"/>
      <c r="K90" s="117"/>
      <c r="L90" s="118"/>
      <c r="M90" s="63"/>
      <c r="N90" s="118"/>
      <c r="O90" s="63"/>
      <c r="X90" s="21"/>
    </row>
    <row r="91" spans="1:48" ht="15.75" thickBot="1" x14ac:dyDescent="0.3">
      <c r="D91" s="133"/>
      <c r="E91" s="116"/>
      <c r="G91" s="67"/>
      <c r="K91" s="117"/>
      <c r="L91" s="118"/>
      <c r="M91" s="70"/>
      <c r="N91" s="118"/>
      <c r="O91" s="70"/>
      <c r="X91" s="21"/>
    </row>
    <row r="92" spans="1:48" x14ac:dyDescent="0.25">
      <c r="A92" s="138">
        <v>111</v>
      </c>
      <c r="B92" s="53">
        <v>1111</v>
      </c>
      <c r="C92" s="53" t="s">
        <v>2</v>
      </c>
      <c r="D92" s="96"/>
      <c r="E92" s="53" t="str">
        <f t="shared" ref="E92:E93" si="64">CONCATENATE(C92,D92)</f>
        <v>X</v>
      </c>
      <c r="F92" s="53" t="s">
        <v>82</v>
      </c>
      <c r="G92" s="53"/>
      <c r="H92" s="53" t="str">
        <f t="shared" ref="H92:H93" si="65">CONCATENATE(F92,"/",G92)</f>
        <v>přejezd/</v>
      </c>
      <c r="I92" s="95"/>
      <c r="J92" s="96" t="s">
        <v>6</v>
      </c>
      <c r="K92" s="162">
        <v>0.23680555555555557</v>
      </c>
      <c r="L92" s="163">
        <v>0.23680555555555557</v>
      </c>
      <c r="M92" s="193" t="str">
        <f>O119</f>
        <v>Velká Bíteš,,nám.</v>
      </c>
      <c r="N92" s="163">
        <v>0.24374999999999999</v>
      </c>
      <c r="O92" s="193" t="str">
        <f>M93</f>
        <v>Osová Bítýška</v>
      </c>
      <c r="P92" s="53" t="str">
        <f t="shared" ref="P92:P105" si="66">IF(M93=O92,"OK","POZOR")</f>
        <v>OK</v>
      </c>
      <c r="Q92" s="165">
        <f t="shared" ref="Q92:Q106" si="67">IF(ISNUMBER(G92),N92-L92,IF(F92="přejezd",N92-L92,0))</f>
        <v>6.9444444444444198E-3</v>
      </c>
      <c r="R92" s="165">
        <f t="shared" ref="R92:R106" si="68">IF(ISNUMBER(G92),L92-K92,0)</f>
        <v>0</v>
      </c>
      <c r="S92" s="165">
        <f t="shared" ref="S92:S106" si="69">Q92+R92</f>
        <v>6.9444444444444198E-3</v>
      </c>
      <c r="T92" s="165"/>
      <c r="U92" s="53">
        <v>0</v>
      </c>
      <c r="V92" s="53">
        <f>INDEX('Počty dní'!F:J,MATCH(E92,'Počty dní'!C:C,0),4)</f>
        <v>47</v>
      </c>
      <c r="W92" s="98">
        <f t="shared" ref="W92:W93" si="70">V92*U92</f>
        <v>0</v>
      </c>
      <c r="X92" s="21"/>
      <c r="AL92" s="27"/>
      <c r="AM92" s="27"/>
      <c r="AP92" s="16"/>
      <c r="AQ92" s="16"/>
      <c r="AR92" s="16"/>
      <c r="AS92" s="16"/>
      <c r="AT92" s="16"/>
      <c r="AU92" s="28"/>
      <c r="AV92" s="28"/>
    </row>
    <row r="93" spans="1:48" x14ac:dyDescent="0.25">
      <c r="A93" s="140">
        <v>111</v>
      </c>
      <c r="B93" s="56">
        <v>1111</v>
      </c>
      <c r="C93" s="56" t="s">
        <v>2</v>
      </c>
      <c r="D93" s="128"/>
      <c r="E93" s="101" t="str">
        <f t="shared" si="64"/>
        <v>X</v>
      </c>
      <c r="F93" s="56" t="s">
        <v>150</v>
      </c>
      <c r="G93" s="64">
        <v>4</v>
      </c>
      <c r="H93" s="56" t="str">
        <f t="shared" si="65"/>
        <v>XXX113/4</v>
      </c>
      <c r="I93" s="56" t="s">
        <v>5</v>
      </c>
      <c r="J93" s="100" t="s">
        <v>6</v>
      </c>
      <c r="K93" s="103">
        <v>0.24374999999999999</v>
      </c>
      <c r="L93" s="104">
        <v>0.24444444444444446</v>
      </c>
      <c r="M93" s="68" t="s">
        <v>53</v>
      </c>
      <c r="N93" s="104">
        <v>0.26319444444444445</v>
      </c>
      <c r="O93" s="68" t="s">
        <v>31</v>
      </c>
      <c r="P93" s="56" t="str">
        <f t="shared" si="66"/>
        <v>OK</v>
      </c>
      <c r="Q93" s="105">
        <f t="shared" si="67"/>
        <v>1.8749999999999989E-2</v>
      </c>
      <c r="R93" s="105">
        <f t="shared" si="68"/>
        <v>6.9444444444446973E-4</v>
      </c>
      <c r="S93" s="105">
        <f t="shared" si="69"/>
        <v>1.9444444444444459E-2</v>
      </c>
      <c r="T93" s="105">
        <f t="shared" ref="T93:T106" si="71">K93-N92</f>
        <v>0</v>
      </c>
      <c r="U93" s="56">
        <v>15.1</v>
      </c>
      <c r="V93" s="56">
        <f>INDEX('Počty dní'!F:J,MATCH(E93,'Počty dní'!C:C,0),4)</f>
        <v>47</v>
      </c>
      <c r="W93" s="166">
        <f t="shared" si="70"/>
        <v>709.69999999999993</v>
      </c>
      <c r="X93" s="21"/>
    </row>
    <row r="94" spans="1:48" x14ac:dyDescent="0.25">
      <c r="A94" s="140">
        <v>111</v>
      </c>
      <c r="B94" s="56">
        <v>1111</v>
      </c>
      <c r="C94" s="56" t="s">
        <v>2</v>
      </c>
      <c r="D94" s="102"/>
      <c r="E94" s="101" t="str">
        <f>CONCATENATE(C94,D94)</f>
        <v>X</v>
      </c>
      <c r="F94" s="56" t="s">
        <v>158</v>
      </c>
      <c r="G94" s="71">
        <v>3</v>
      </c>
      <c r="H94" s="56" t="str">
        <f>CONCATENATE(F94,"/",G94)</f>
        <v>XXX108/3</v>
      </c>
      <c r="I94" s="99" t="s">
        <v>5</v>
      </c>
      <c r="J94" s="100" t="s">
        <v>6</v>
      </c>
      <c r="K94" s="103">
        <v>0.2638888888888889</v>
      </c>
      <c r="L94" s="104">
        <v>0.26458333333333334</v>
      </c>
      <c r="M94" s="57" t="s">
        <v>31</v>
      </c>
      <c r="N94" s="104">
        <v>0.28125</v>
      </c>
      <c r="O94" s="57" t="s">
        <v>29</v>
      </c>
      <c r="P94" s="56" t="str">
        <f t="shared" si="66"/>
        <v>OK</v>
      </c>
      <c r="Q94" s="105">
        <f t="shared" si="67"/>
        <v>1.6666666666666663E-2</v>
      </c>
      <c r="R94" s="105">
        <f t="shared" si="68"/>
        <v>6.9444444444444198E-4</v>
      </c>
      <c r="S94" s="105">
        <f t="shared" si="69"/>
        <v>1.7361111111111105E-2</v>
      </c>
      <c r="T94" s="105">
        <f t="shared" si="71"/>
        <v>6.9444444444444198E-4</v>
      </c>
      <c r="U94" s="56">
        <v>16.100000000000001</v>
      </c>
      <c r="V94" s="56">
        <f>INDEX('Počty dní'!F:J,MATCH(E94,'Počty dní'!C:C,0),4)</f>
        <v>47</v>
      </c>
      <c r="W94" s="166">
        <f t="shared" ref="W94:W103" si="72">V94*U94</f>
        <v>756.7</v>
      </c>
      <c r="X94" s="21"/>
    </row>
    <row r="95" spans="1:48" x14ac:dyDescent="0.25">
      <c r="A95" s="140">
        <v>111</v>
      </c>
      <c r="B95" s="56">
        <v>1111</v>
      </c>
      <c r="C95" s="56" t="s">
        <v>2</v>
      </c>
      <c r="D95" s="102"/>
      <c r="E95" s="101" t="str">
        <f>CONCATENATE(C95,D95)</f>
        <v>X</v>
      </c>
      <c r="F95" s="56" t="s">
        <v>158</v>
      </c>
      <c r="G95" s="71">
        <v>5</v>
      </c>
      <c r="H95" s="56" t="str">
        <f>CONCATENATE(F95,"/",G95)</f>
        <v>XXX108/5</v>
      </c>
      <c r="I95" s="99" t="s">
        <v>5</v>
      </c>
      <c r="J95" s="100" t="s">
        <v>6</v>
      </c>
      <c r="K95" s="103">
        <v>0.28611111111111115</v>
      </c>
      <c r="L95" s="104">
        <v>0.28819444444444448</v>
      </c>
      <c r="M95" s="57" t="s">
        <v>29</v>
      </c>
      <c r="N95" s="104">
        <v>0.31666666666666665</v>
      </c>
      <c r="O95" s="57" t="s">
        <v>29</v>
      </c>
      <c r="P95" s="56" t="str">
        <f t="shared" si="66"/>
        <v>OK</v>
      </c>
      <c r="Q95" s="105">
        <f t="shared" si="67"/>
        <v>2.8472222222222177E-2</v>
      </c>
      <c r="R95" s="105">
        <f t="shared" si="68"/>
        <v>2.0833333333333259E-3</v>
      </c>
      <c r="S95" s="105">
        <f t="shared" si="69"/>
        <v>3.0555555555555503E-2</v>
      </c>
      <c r="T95" s="105">
        <f t="shared" si="71"/>
        <v>4.8611111111111494E-3</v>
      </c>
      <c r="U95" s="56">
        <v>22.6</v>
      </c>
      <c r="V95" s="56">
        <f>INDEX('Počty dní'!F:J,MATCH(E95,'Počty dní'!C:C,0),4)</f>
        <v>47</v>
      </c>
      <c r="W95" s="166">
        <f t="shared" si="72"/>
        <v>1062.2</v>
      </c>
      <c r="X95" s="21"/>
    </row>
    <row r="96" spans="1:48" x14ac:dyDescent="0.25">
      <c r="A96" s="140">
        <v>111</v>
      </c>
      <c r="B96" s="56">
        <v>1111</v>
      </c>
      <c r="C96" s="56" t="s">
        <v>2</v>
      </c>
      <c r="D96" s="102"/>
      <c r="E96" s="101" t="str">
        <f>CONCATENATE(C96,D96)</f>
        <v>X</v>
      </c>
      <c r="F96" s="56" t="s">
        <v>126</v>
      </c>
      <c r="G96" s="55">
        <v>5</v>
      </c>
      <c r="H96" s="56" t="str">
        <f>CONCATENATE(F96,"/",G96)</f>
        <v>XXX104/5</v>
      </c>
      <c r="I96" s="56" t="s">
        <v>5</v>
      </c>
      <c r="J96" s="100" t="s">
        <v>6</v>
      </c>
      <c r="K96" s="103">
        <v>0.31736111111111115</v>
      </c>
      <c r="L96" s="104">
        <v>0.31736111111111115</v>
      </c>
      <c r="M96" s="57" t="s">
        <v>29</v>
      </c>
      <c r="N96" s="104">
        <v>0.32569444444444445</v>
      </c>
      <c r="O96" s="57" t="s">
        <v>128</v>
      </c>
      <c r="P96" s="56" t="str">
        <f t="shared" si="66"/>
        <v>OK</v>
      </c>
      <c r="Q96" s="105">
        <f t="shared" si="67"/>
        <v>8.3333333333333037E-3</v>
      </c>
      <c r="R96" s="105">
        <f t="shared" si="68"/>
        <v>0</v>
      </c>
      <c r="S96" s="105">
        <f t="shared" si="69"/>
        <v>8.3333333333333037E-3</v>
      </c>
      <c r="T96" s="105">
        <f t="shared" si="71"/>
        <v>6.9444444444449749E-4</v>
      </c>
      <c r="U96" s="56">
        <v>6.1</v>
      </c>
      <c r="V96" s="56">
        <f>INDEX('Počty dní'!F:J,MATCH(E96,'Počty dní'!C:C,0),4)</f>
        <v>47</v>
      </c>
      <c r="W96" s="166">
        <f t="shared" si="72"/>
        <v>286.7</v>
      </c>
      <c r="X96" s="21"/>
    </row>
    <row r="97" spans="1:48" x14ac:dyDescent="0.25">
      <c r="A97" s="140">
        <v>111</v>
      </c>
      <c r="B97" s="56">
        <v>1111</v>
      </c>
      <c r="C97" s="56" t="s">
        <v>2</v>
      </c>
      <c r="D97" s="102"/>
      <c r="E97" s="101" t="str">
        <f>CONCATENATE(C97,D97)</f>
        <v>X</v>
      </c>
      <c r="F97" s="56" t="s">
        <v>126</v>
      </c>
      <c r="G97" s="64">
        <v>8</v>
      </c>
      <c r="H97" s="56" t="str">
        <f>CONCATENATE(F97,"/",G97)</f>
        <v>XXX104/8</v>
      </c>
      <c r="I97" s="56" t="s">
        <v>5</v>
      </c>
      <c r="J97" s="100" t="s">
        <v>6</v>
      </c>
      <c r="K97" s="103">
        <v>0.3430555555555555</v>
      </c>
      <c r="L97" s="104">
        <v>0.34375</v>
      </c>
      <c r="M97" s="57" t="s">
        <v>128</v>
      </c>
      <c r="N97" s="104">
        <v>0.3520833333333333</v>
      </c>
      <c r="O97" s="57" t="s">
        <v>29</v>
      </c>
      <c r="P97" s="56" t="str">
        <f t="shared" si="66"/>
        <v>OK</v>
      </c>
      <c r="Q97" s="105">
        <f t="shared" si="67"/>
        <v>8.3333333333333037E-3</v>
      </c>
      <c r="R97" s="105">
        <f t="shared" si="68"/>
        <v>6.9444444444449749E-4</v>
      </c>
      <c r="S97" s="105">
        <f t="shared" si="69"/>
        <v>9.0277777777778012E-3</v>
      </c>
      <c r="T97" s="105">
        <f t="shared" si="71"/>
        <v>1.7361111111111049E-2</v>
      </c>
      <c r="U97" s="56">
        <v>6.1</v>
      </c>
      <c r="V97" s="56">
        <f>INDEX('Počty dní'!F:J,MATCH(E97,'Počty dní'!C:C,0),4)</f>
        <v>47</v>
      </c>
      <c r="W97" s="166">
        <f t="shared" si="72"/>
        <v>286.7</v>
      </c>
      <c r="X97" s="21"/>
    </row>
    <row r="98" spans="1:48" x14ac:dyDescent="0.25">
      <c r="A98" s="140">
        <v>111</v>
      </c>
      <c r="B98" s="56">
        <v>1111</v>
      </c>
      <c r="C98" s="56" t="s">
        <v>2</v>
      </c>
      <c r="D98" s="128"/>
      <c r="E98" s="56" t="str">
        <f t="shared" ref="E98:E106" si="73">CONCATENATE(C98,D98)</f>
        <v>X</v>
      </c>
      <c r="F98" s="56" t="s">
        <v>82</v>
      </c>
      <c r="G98" s="56"/>
      <c r="H98" s="56" t="str">
        <f t="shared" ref="H98:H106" si="74">CONCATENATE(F98,"/",G98)</f>
        <v>přejezd/</v>
      </c>
      <c r="I98" s="99"/>
      <c r="J98" s="100" t="s">
        <v>6</v>
      </c>
      <c r="K98" s="103">
        <v>0.39652777777777781</v>
      </c>
      <c r="L98" s="104">
        <v>0.39652777777777781</v>
      </c>
      <c r="M98" s="57" t="s">
        <v>29</v>
      </c>
      <c r="N98" s="104">
        <v>0.3979166666666667</v>
      </c>
      <c r="O98" s="57" t="s">
        <v>42</v>
      </c>
      <c r="P98" s="56" t="str">
        <f t="shared" si="66"/>
        <v>OK</v>
      </c>
      <c r="Q98" s="105">
        <f t="shared" si="67"/>
        <v>1.388888888888884E-3</v>
      </c>
      <c r="R98" s="105">
        <f t="shared" si="68"/>
        <v>0</v>
      </c>
      <c r="S98" s="105">
        <f t="shared" si="69"/>
        <v>1.388888888888884E-3</v>
      </c>
      <c r="T98" s="105">
        <f t="shared" si="71"/>
        <v>4.4444444444444509E-2</v>
      </c>
      <c r="U98" s="56">
        <v>0</v>
      </c>
      <c r="V98" s="56">
        <f>INDEX('Počty dní'!F:J,MATCH(E98,'Počty dní'!C:C,0),4)</f>
        <v>47</v>
      </c>
      <c r="W98" s="166">
        <f t="shared" si="72"/>
        <v>0</v>
      </c>
      <c r="X98" s="21"/>
      <c r="AL98" s="27"/>
      <c r="AM98" s="27"/>
      <c r="AP98" s="16"/>
      <c r="AQ98" s="16"/>
      <c r="AR98" s="16"/>
      <c r="AS98" s="16"/>
      <c r="AT98" s="16"/>
      <c r="AU98" s="28"/>
      <c r="AV98" s="28"/>
    </row>
    <row r="99" spans="1:48" x14ac:dyDescent="0.25">
      <c r="A99" s="140">
        <v>111</v>
      </c>
      <c r="B99" s="56">
        <v>1111</v>
      </c>
      <c r="C99" s="56" t="s">
        <v>2</v>
      </c>
      <c r="D99" s="102"/>
      <c r="E99" s="101" t="str">
        <f>CONCATENATE(C99,D99)</f>
        <v>X</v>
      </c>
      <c r="F99" s="56" t="s">
        <v>137</v>
      </c>
      <c r="G99" s="64">
        <v>15</v>
      </c>
      <c r="H99" s="56" t="str">
        <f>CONCATENATE(F99,"/",G99)</f>
        <v>XXX460/15</v>
      </c>
      <c r="I99" s="99" t="s">
        <v>5</v>
      </c>
      <c r="J99" s="100" t="s">
        <v>6</v>
      </c>
      <c r="K99" s="103">
        <v>0.3979166666666667</v>
      </c>
      <c r="L99" s="104">
        <v>0.39930555555555558</v>
      </c>
      <c r="M99" s="57" t="s">
        <v>42</v>
      </c>
      <c r="N99" s="104">
        <v>0.43194444444444446</v>
      </c>
      <c r="O99" s="57" t="s">
        <v>41</v>
      </c>
      <c r="P99" s="56" t="str">
        <f t="shared" si="66"/>
        <v>OK</v>
      </c>
      <c r="Q99" s="105">
        <f t="shared" si="67"/>
        <v>3.2638888888888884E-2</v>
      </c>
      <c r="R99" s="105">
        <f t="shared" si="68"/>
        <v>1.388888888888884E-3</v>
      </c>
      <c r="S99" s="105">
        <f t="shared" si="69"/>
        <v>3.4027777777777768E-2</v>
      </c>
      <c r="T99" s="105">
        <f t="shared" si="71"/>
        <v>0</v>
      </c>
      <c r="U99" s="56">
        <v>25.7</v>
      </c>
      <c r="V99" s="56">
        <f>INDEX('Počty dní'!F:J,MATCH(E99,'Počty dní'!C:C,0),4)</f>
        <v>47</v>
      </c>
      <c r="W99" s="166">
        <f t="shared" si="72"/>
        <v>1207.8999999999999</v>
      </c>
      <c r="X99" s="21"/>
    </row>
    <row r="100" spans="1:48" x14ac:dyDescent="0.25">
      <c r="A100" s="140">
        <v>111</v>
      </c>
      <c r="B100" s="56">
        <v>1111</v>
      </c>
      <c r="C100" s="56" t="s">
        <v>2</v>
      </c>
      <c r="D100" s="102"/>
      <c r="E100" s="101" t="str">
        <f>CONCATENATE(C100,D100)</f>
        <v>X</v>
      </c>
      <c r="F100" s="56" t="s">
        <v>137</v>
      </c>
      <c r="G100" s="71">
        <v>16</v>
      </c>
      <c r="H100" s="56" t="str">
        <f>CONCATENATE(F100,"/",G100)</f>
        <v>XXX460/16</v>
      </c>
      <c r="I100" s="99" t="s">
        <v>5</v>
      </c>
      <c r="J100" s="100" t="s">
        <v>6</v>
      </c>
      <c r="K100" s="103">
        <v>0.48125000000000001</v>
      </c>
      <c r="L100" s="104">
        <v>0.48472222222222222</v>
      </c>
      <c r="M100" s="57" t="s">
        <v>41</v>
      </c>
      <c r="N100" s="104">
        <v>0.51250000000000007</v>
      </c>
      <c r="O100" s="57" t="s">
        <v>42</v>
      </c>
      <c r="P100" s="56" t="str">
        <f t="shared" si="66"/>
        <v>OK</v>
      </c>
      <c r="Q100" s="105">
        <f t="shared" si="67"/>
        <v>2.7777777777777846E-2</v>
      </c>
      <c r="R100" s="105">
        <f t="shared" si="68"/>
        <v>3.4722222222222099E-3</v>
      </c>
      <c r="S100" s="105">
        <f t="shared" si="69"/>
        <v>3.1250000000000056E-2</v>
      </c>
      <c r="T100" s="105">
        <f t="shared" si="71"/>
        <v>4.9305555555555547E-2</v>
      </c>
      <c r="U100" s="56">
        <v>25.7</v>
      </c>
      <c r="V100" s="56">
        <f>INDEX('Počty dní'!F:J,MATCH(E100,'Počty dní'!C:C,0),4)</f>
        <v>47</v>
      </c>
      <c r="W100" s="166">
        <f t="shared" si="72"/>
        <v>1207.8999999999999</v>
      </c>
      <c r="X100" s="21"/>
    </row>
    <row r="101" spans="1:48" x14ac:dyDescent="0.25">
      <c r="A101" s="140">
        <v>111</v>
      </c>
      <c r="B101" s="56">
        <v>1111</v>
      </c>
      <c r="C101" s="56" t="s">
        <v>2</v>
      </c>
      <c r="D101" s="128"/>
      <c r="E101" s="56" t="str">
        <f t="shared" ref="E101" si="75">CONCATENATE(C101,D101)</f>
        <v>X</v>
      </c>
      <c r="F101" s="56" t="s">
        <v>82</v>
      </c>
      <c r="G101" s="56"/>
      <c r="H101" s="56" t="str">
        <f t="shared" ref="H101" si="76">CONCATENATE(F101,"/",G101)</f>
        <v>přejezd/</v>
      </c>
      <c r="I101" s="99"/>
      <c r="J101" s="100" t="s">
        <v>6</v>
      </c>
      <c r="K101" s="103">
        <v>0.51250000000000007</v>
      </c>
      <c r="L101" s="104">
        <v>0.51250000000000007</v>
      </c>
      <c r="M101" s="57" t="s">
        <v>42</v>
      </c>
      <c r="N101" s="104">
        <v>0.51388888888888895</v>
      </c>
      <c r="O101" s="57" t="s">
        <v>29</v>
      </c>
      <c r="P101" s="56" t="str">
        <f t="shared" si="66"/>
        <v>OK</v>
      </c>
      <c r="Q101" s="105">
        <f t="shared" si="67"/>
        <v>1.388888888888884E-3</v>
      </c>
      <c r="R101" s="105">
        <f t="shared" si="68"/>
        <v>0</v>
      </c>
      <c r="S101" s="105">
        <f t="shared" si="69"/>
        <v>1.388888888888884E-3</v>
      </c>
      <c r="T101" s="105">
        <f t="shared" si="71"/>
        <v>0</v>
      </c>
      <c r="U101" s="56">
        <v>0</v>
      </c>
      <c r="V101" s="56">
        <f>INDEX('Počty dní'!F:J,MATCH(E101,'Počty dní'!C:C,0),4)</f>
        <v>47</v>
      </c>
      <c r="W101" s="166">
        <f t="shared" si="72"/>
        <v>0</v>
      </c>
      <c r="X101" s="21"/>
      <c r="AL101" s="27"/>
      <c r="AM101" s="27"/>
      <c r="AP101" s="16"/>
      <c r="AQ101" s="16"/>
      <c r="AR101" s="16"/>
      <c r="AS101" s="16"/>
      <c r="AT101" s="16"/>
      <c r="AU101" s="28"/>
      <c r="AV101" s="28"/>
    </row>
    <row r="102" spans="1:48" x14ac:dyDescent="0.25">
      <c r="A102" s="140">
        <v>111</v>
      </c>
      <c r="B102" s="56">
        <v>1111</v>
      </c>
      <c r="C102" s="56" t="s">
        <v>2</v>
      </c>
      <c r="D102" s="102"/>
      <c r="E102" s="101" t="str">
        <f t="shared" ref="E102:E104" si="77">CONCATENATE(C102,D102)</f>
        <v>X</v>
      </c>
      <c r="F102" s="56" t="s">
        <v>126</v>
      </c>
      <c r="G102" s="55">
        <v>15</v>
      </c>
      <c r="H102" s="56" t="str">
        <f t="shared" ref="H102:H104" si="78">CONCATENATE(F102,"/",G102)</f>
        <v>XXX104/15</v>
      </c>
      <c r="I102" s="56" t="s">
        <v>5</v>
      </c>
      <c r="J102" s="100" t="s">
        <v>6</v>
      </c>
      <c r="K102" s="103">
        <v>0.51388888888888895</v>
      </c>
      <c r="L102" s="104">
        <v>0.51527777777777783</v>
      </c>
      <c r="M102" s="57" t="s">
        <v>29</v>
      </c>
      <c r="N102" s="104">
        <v>0.53888888888888886</v>
      </c>
      <c r="O102" s="57" t="s">
        <v>38</v>
      </c>
      <c r="P102" s="56" t="str">
        <f t="shared" si="66"/>
        <v>OK</v>
      </c>
      <c r="Q102" s="105">
        <f t="shared" si="67"/>
        <v>2.3611111111111027E-2</v>
      </c>
      <c r="R102" s="105">
        <f t="shared" si="68"/>
        <v>1.388888888888884E-3</v>
      </c>
      <c r="S102" s="105">
        <f t="shared" si="69"/>
        <v>2.4999999999999911E-2</v>
      </c>
      <c r="T102" s="105">
        <f t="shared" si="71"/>
        <v>0</v>
      </c>
      <c r="U102" s="56">
        <v>20</v>
      </c>
      <c r="V102" s="56">
        <f>INDEX('Počty dní'!F:J,MATCH(E102,'Počty dní'!C:C,0),4)</f>
        <v>47</v>
      </c>
      <c r="W102" s="166">
        <f t="shared" si="72"/>
        <v>940</v>
      </c>
      <c r="X102" s="21"/>
    </row>
    <row r="103" spans="1:48" x14ac:dyDescent="0.25">
      <c r="A103" s="140">
        <v>111</v>
      </c>
      <c r="B103" s="56">
        <v>1111</v>
      </c>
      <c r="C103" s="56" t="s">
        <v>2</v>
      </c>
      <c r="D103" s="102"/>
      <c r="E103" s="101" t="str">
        <f t="shared" si="77"/>
        <v>X</v>
      </c>
      <c r="F103" s="56" t="s">
        <v>126</v>
      </c>
      <c r="G103" s="64">
        <v>18</v>
      </c>
      <c r="H103" s="56" t="str">
        <f t="shared" si="78"/>
        <v>XXX104/18</v>
      </c>
      <c r="I103" s="99" t="s">
        <v>5</v>
      </c>
      <c r="J103" s="100" t="s">
        <v>6</v>
      </c>
      <c r="K103" s="103">
        <v>0.53888888888888886</v>
      </c>
      <c r="L103" s="104">
        <v>0.5395833333333333</v>
      </c>
      <c r="M103" s="57" t="s">
        <v>38</v>
      </c>
      <c r="N103" s="104">
        <v>0.5708333333333333</v>
      </c>
      <c r="O103" s="57" t="s">
        <v>29</v>
      </c>
      <c r="P103" s="56" t="str">
        <f t="shared" si="66"/>
        <v>OK</v>
      </c>
      <c r="Q103" s="105">
        <f t="shared" si="67"/>
        <v>3.125E-2</v>
      </c>
      <c r="R103" s="105">
        <f t="shared" si="68"/>
        <v>6.9444444444444198E-4</v>
      </c>
      <c r="S103" s="105">
        <f t="shared" si="69"/>
        <v>3.1944444444444442E-2</v>
      </c>
      <c r="T103" s="105">
        <f t="shared" si="71"/>
        <v>0</v>
      </c>
      <c r="U103" s="56">
        <v>25.9</v>
      </c>
      <c r="V103" s="56">
        <f>INDEX('Počty dní'!F:J,MATCH(E103,'Počty dní'!C:C,0),4)</f>
        <v>47</v>
      </c>
      <c r="W103" s="166">
        <f t="shared" si="72"/>
        <v>1217.3</v>
      </c>
      <c r="X103" s="21"/>
    </row>
    <row r="104" spans="1:48" x14ac:dyDescent="0.25">
      <c r="A104" s="140">
        <v>111</v>
      </c>
      <c r="B104" s="56">
        <v>1111</v>
      </c>
      <c r="C104" s="56" t="s">
        <v>2</v>
      </c>
      <c r="D104" s="102"/>
      <c r="E104" s="56" t="str">
        <f t="shared" si="77"/>
        <v>X</v>
      </c>
      <c r="F104" s="56" t="s">
        <v>82</v>
      </c>
      <c r="G104" s="56"/>
      <c r="H104" s="56" t="str">
        <f t="shared" si="78"/>
        <v>přejezd/</v>
      </c>
      <c r="I104" s="56"/>
      <c r="J104" s="100" t="s">
        <v>6</v>
      </c>
      <c r="K104" s="103">
        <v>0.57638888888888895</v>
      </c>
      <c r="L104" s="104">
        <v>0.57638888888888895</v>
      </c>
      <c r="M104" s="57" t="s">
        <v>29</v>
      </c>
      <c r="N104" s="104">
        <v>0.57986111111111105</v>
      </c>
      <c r="O104" s="66" t="s">
        <v>31</v>
      </c>
      <c r="P104" s="56" t="str">
        <f t="shared" si="66"/>
        <v>OK</v>
      </c>
      <c r="Q104" s="105">
        <f t="shared" si="67"/>
        <v>3.4722222222220989E-3</v>
      </c>
      <c r="R104" s="105">
        <f t="shared" si="68"/>
        <v>0</v>
      </c>
      <c r="S104" s="105">
        <f t="shared" si="69"/>
        <v>3.4722222222220989E-3</v>
      </c>
      <c r="T104" s="105">
        <f t="shared" si="71"/>
        <v>5.5555555555556468E-3</v>
      </c>
      <c r="U104" s="56">
        <v>0</v>
      </c>
      <c r="V104" s="56">
        <f>INDEX('Počty dní'!F:J,MATCH(E104,'Počty dní'!C:C,0),4)</f>
        <v>47</v>
      </c>
      <c r="W104" s="166">
        <f t="shared" ref="W104" si="79">V104*U104</f>
        <v>0</v>
      </c>
      <c r="X104" s="21"/>
      <c r="AL104" s="27"/>
      <c r="AM104" s="27"/>
      <c r="AP104" s="16"/>
      <c r="AQ104" s="16"/>
      <c r="AR104" s="16"/>
      <c r="AS104" s="16"/>
      <c r="AT104" s="16"/>
      <c r="AU104" s="28"/>
      <c r="AV104" s="28"/>
    </row>
    <row r="105" spans="1:48" x14ac:dyDescent="0.25">
      <c r="A105" s="140">
        <v>111</v>
      </c>
      <c r="B105" s="56">
        <v>1111</v>
      </c>
      <c r="C105" s="56" t="s">
        <v>2</v>
      </c>
      <c r="D105" s="128"/>
      <c r="E105" s="101" t="str">
        <f t="shared" si="73"/>
        <v>X</v>
      </c>
      <c r="F105" s="56" t="s">
        <v>153</v>
      </c>
      <c r="G105" s="55">
        <v>77</v>
      </c>
      <c r="H105" s="56" t="str">
        <f t="shared" si="74"/>
        <v>XXX100/77</v>
      </c>
      <c r="I105" s="56" t="s">
        <v>6</v>
      </c>
      <c r="J105" s="100" t="s">
        <v>6</v>
      </c>
      <c r="K105" s="103">
        <v>0.58124999999999993</v>
      </c>
      <c r="L105" s="104">
        <v>0.58333333333333337</v>
      </c>
      <c r="M105" s="66" t="s">
        <v>31</v>
      </c>
      <c r="N105" s="104">
        <v>0.625</v>
      </c>
      <c r="O105" s="57" t="s">
        <v>32</v>
      </c>
      <c r="P105" s="56" t="str">
        <f t="shared" si="66"/>
        <v>OK</v>
      </c>
      <c r="Q105" s="105">
        <f t="shared" si="67"/>
        <v>4.166666666666663E-2</v>
      </c>
      <c r="R105" s="105">
        <f t="shared" si="68"/>
        <v>2.083333333333437E-3</v>
      </c>
      <c r="S105" s="105">
        <f t="shared" si="69"/>
        <v>4.3750000000000067E-2</v>
      </c>
      <c r="T105" s="105">
        <f t="shared" si="71"/>
        <v>1.388888888888884E-3</v>
      </c>
      <c r="U105" s="56">
        <v>52.7</v>
      </c>
      <c r="V105" s="56">
        <f>INDEX('Počty dní'!F:J,MATCH(E105,'Počty dní'!C:C,0),4)</f>
        <v>47</v>
      </c>
      <c r="W105" s="166">
        <f t="shared" ref="W105:W106" si="80">V105*U105</f>
        <v>2476.9</v>
      </c>
      <c r="X105" s="21"/>
    </row>
    <row r="106" spans="1:48" ht="15.75" thickBot="1" x14ac:dyDescent="0.3">
      <c r="A106" s="141">
        <v>111</v>
      </c>
      <c r="B106" s="58">
        <v>1111</v>
      </c>
      <c r="C106" s="58" t="s">
        <v>2</v>
      </c>
      <c r="D106" s="167"/>
      <c r="E106" s="168" t="str">
        <f t="shared" si="73"/>
        <v>X</v>
      </c>
      <c r="F106" s="58" t="s">
        <v>153</v>
      </c>
      <c r="G106" s="169">
        <v>82</v>
      </c>
      <c r="H106" s="58" t="str">
        <f t="shared" si="74"/>
        <v>XXX100/82</v>
      </c>
      <c r="I106" s="58" t="s">
        <v>6</v>
      </c>
      <c r="J106" s="194" t="s">
        <v>6</v>
      </c>
      <c r="K106" s="107">
        <v>0.66180555555555554</v>
      </c>
      <c r="L106" s="108">
        <v>0.66666666666666663</v>
      </c>
      <c r="M106" s="192" t="s">
        <v>32</v>
      </c>
      <c r="N106" s="108">
        <v>0.69097222222222221</v>
      </c>
      <c r="O106" s="59" t="s">
        <v>34</v>
      </c>
      <c r="P106" s="158"/>
      <c r="Q106" s="170">
        <f t="shared" si="67"/>
        <v>2.430555555555558E-2</v>
      </c>
      <c r="R106" s="170">
        <f t="shared" si="68"/>
        <v>4.8611111111110938E-3</v>
      </c>
      <c r="S106" s="170">
        <f t="shared" si="69"/>
        <v>2.9166666666666674E-2</v>
      </c>
      <c r="T106" s="170">
        <f t="shared" si="71"/>
        <v>3.6805555555555536E-2</v>
      </c>
      <c r="U106" s="58">
        <v>35.1</v>
      </c>
      <c r="V106" s="58">
        <f>INDEX('Počty dní'!F:J,MATCH(E106,'Počty dní'!C:C,0),4)</f>
        <v>47</v>
      </c>
      <c r="W106" s="171">
        <f t="shared" si="80"/>
        <v>1649.7</v>
      </c>
      <c r="X106" s="21"/>
    </row>
    <row r="107" spans="1:48" ht="15.75" thickBot="1" x14ac:dyDescent="0.3">
      <c r="A107" s="172" t="str">
        <f ca="1">CONCATENATE(INDIRECT("R[-1]C[0]",FALSE),"celkem")</f>
        <v>111celkem</v>
      </c>
      <c r="B107" s="173"/>
      <c r="C107" s="173" t="str">
        <f ca="1">INDIRECT("R[-1]C[12]",FALSE)</f>
        <v>Velká Bíteš,,nám.</v>
      </c>
      <c r="D107" s="174"/>
      <c r="E107" s="173"/>
      <c r="F107" s="175"/>
      <c r="G107" s="173"/>
      <c r="H107" s="176"/>
      <c r="I107" s="177"/>
      <c r="J107" s="178" t="str">
        <f ca="1">INDIRECT("R[-3]C[0]",FALSE)</f>
        <v>V</v>
      </c>
      <c r="K107" s="179"/>
      <c r="L107" s="180"/>
      <c r="M107" s="181"/>
      <c r="N107" s="180"/>
      <c r="O107" s="182"/>
      <c r="P107" s="173"/>
      <c r="Q107" s="183">
        <f>SUM(Q92:Q106)</f>
        <v>0.27499999999999969</v>
      </c>
      <c r="R107" s="183">
        <f>SUM(R92:R106)</f>
        <v>1.8055555555555686E-2</v>
      </c>
      <c r="S107" s="183">
        <f>SUM(S92:S106)</f>
        <v>0.2930555555555554</v>
      </c>
      <c r="T107" s="183">
        <f>SUM(T92:T106)</f>
        <v>0.16111111111111126</v>
      </c>
      <c r="U107" s="184">
        <f>SUM(U92:U106)</f>
        <v>251.1</v>
      </c>
      <c r="V107" s="185"/>
      <c r="W107" s="186">
        <f>SUM(W92:W106)</f>
        <v>11801.7</v>
      </c>
      <c r="X107" s="21"/>
    </row>
    <row r="108" spans="1:48" x14ac:dyDescent="0.25">
      <c r="D108" s="129"/>
      <c r="E108" s="116"/>
      <c r="G108" s="67"/>
      <c r="K108" s="117"/>
      <c r="L108" s="118"/>
      <c r="M108" s="118"/>
      <c r="N108" s="118"/>
      <c r="O108" s="70"/>
      <c r="X108" s="21"/>
    </row>
    <row r="109" spans="1:48" ht="15.75" thickBot="1" x14ac:dyDescent="0.3">
      <c r="E109" s="116"/>
      <c r="G109" s="67"/>
      <c r="K109" s="117"/>
      <c r="L109" s="118"/>
      <c r="M109" s="63"/>
      <c r="N109" s="118"/>
      <c r="O109" s="63"/>
      <c r="X109" s="21"/>
    </row>
    <row r="110" spans="1:48" x14ac:dyDescent="0.25">
      <c r="A110" s="138">
        <v>112</v>
      </c>
      <c r="B110" s="53">
        <v>1112</v>
      </c>
      <c r="C110" s="53" t="s">
        <v>2</v>
      </c>
      <c r="D110" s="96"/>
      <c r="E110" s="160" t="str">
        <f>CONCATENATE(C110,D110)</f>
        <v>X</v>
      </c>
      <c r="F110" s="53" t="s">
        <v>149</v>
      </c>
      <c r="G110" s="188">
        <v>4</v>
      </c>
      <c r="H110" s="53" t="str">
        <f>CONCATENATE(F110,"/",G110)</f>
        <v>XXX112/4</v>
      </c>
      <c r="I110" s="53" t="s">
        <v>5</v>
      </c>
      <c r="J110" s="96" t="s">
        <v>6</v>
      </c>
      <c r="K110" s="162">
        <v>0.23402777777777775</v>
      </c>
      <c r="L110" s="163">
        <v>0.23472222222222219</v>
      </c>
      <c r="M110" s="164" t="s">
        <v>50</v>
      </c>
      <c r="N110" s="163">
        <v>0.26458333333333334</v>
      </c>
      <c r="O110" s="164" t="s">
        <v>34</v>
      </c>
      <c r="P110" s="53" t="str">
        <f t="shared" ref="P110:P114" si="81">IF(M111=O110,"OK","POZOR")</f>
        <v>OK</v>
      </c>
      <c r="Q110" s="165">
        <f t="shared" ref="Q110:Q115" si="82">IF(ISNUMBER(G110),N110-L110,IF(F110="přejezd",N110-L110,0))</f>
        <v>2.9861111111111144E-2</v>
      </c>
      <c r="R110" s="165">
        <f t="shared" ref="R110:R115" si="83">IF(ISNUMBER(G110),L110-K110,0)</f>
        <v>6.9444444444444198E-4</v>
      </c>
      <c r="S110" s="165">
        <f t="shared" ref="S110:S115" si="84">Q110+R110</f>
        <v>3.0555555555555586E-2</v>
      </c>
      <c r="T110" s="165"/>
      <c r="U110" s="53">
        <v>24.9</v>
      </c>
      <c r="V110" s="53">
        <f>INDEX('Počty dní'!F:J,MATCH(E110,'Počty dní'!C:C,0),4)</f>
        <v>47</v>
      </c>
      <c r="W110" s="98">
        <f t="shared" ref="W110:W115" si="85">V110*U110</f>
        <v>1170.3</v>
      </c>
      <c r="X110" s="21"/>
    </row>
    <row r="111" spans="1:48" x14ac:dyDescent="0.25">
      <c r="A111" s="140">
        <v>112</v>
      </c>
      <c r="B111" s="56">
        <v>1112</v>
      </c>
      <c r="C111" s="56" t="s">
        <v>2</v>
      </c>
      <c r="D111" s="128"/>
      <c r="E111" s="101" t="str">
        <f t="shared" ref="E111:E115" si="86">CONCATENATE(C111,D111)</f>
        <v>X</v>
      </c>
      <c r="F111" s="56" t="s">
        <v>153</v>
      </c>
      <c r="G111" s="55">
        <v>71</v>
      </c>
      <c r="H111" s="56" t="str">
        <f t="shared" ref="H111:H115" si="87">CONCATENATE(F111,"/",G111)</f>
        <v>XXX100/71</v>
      </c>
      <c r="I111" s="56" t="s">
        <v>6</v>
      </c>
      <c r="J111" s="102" t="s">
        <v>6</v>
      </c>
      <c r="K111" s="103">
        <v>0.26458333333333334</v>
      </c>
      <c r="L111" s="104">
        <v>0.2673611111111111</v>
      </c>
      <c r="M111" s="66" t="s">
        <v>34</v>
      </c>
      <c r="N111" s="104">
        <v>0.29166666666666669</v>
      </c>
      <c r="O111" s="57" t="s">
        <v>32</v>
      </c>
      <c r="P111" s="56" t="str">
        <f t="shared" si="81"/>
        <v>OK</v>
      </c>
      <c r="Q111" s="105">
        <f t="shared" si="82"/>
        <v>2.430555555555558E-2</v>
      </c>
      <c r="R111" s="105">
        <f t="shared" si="83"/>
        <v>2.7777777777777679E-3</v>
      </c>
      <c r="S111" s="105">
        <f t="shared" si="84"/>
        <v>2.7083333333333348E-2</v>
      </c>
      <c r="T111" s="105">
        <f t="shared" ref="T111:T115" si="88">K111-N110</f>
        <v>0</v>
      </c>
      <c r="U111" s="56">
        <v>35.1</v>
      </c>
      <c r="V111" s="56">
        <f>INDEX('Počty dní'!F:J,MATCH(E111,'Počty dní'!C:C,0),4)</f>
        <v>47</v>
      </c>
      <c r="W111" s="166">
        <f t="shared" si="85"/>
        <v>1649.7</v>
      </c>
      <c r="X111" s="21"/>
    </row>
    <row r="112" spans="1:48" x14ac:dyDescent="0.25">
      <c r="A112" s="140">
        <v>112</v>
      </c>
      <c r="B112" s="56">
        <v>1112</v>
      </c>
      <c r="C112" s="56" t="s">
        <v>2</v>
      </c>
      <c r="D112" s="128"/>
      <c r="E112" s="101" t="str">
        <f>CONCATENATE(C112,D112)</f>
        <v>X</v>
      </c>
      <c r="F112" s="56" t="s">
        <v>153</v>
      </c>
      <c r="G112" s="55">
        <v>20</v>
      </c>
      <c r="H112" s="56" t="str">
        <f>CONCATENATE(F112,"/",G112)</f>
        <v>XXX100/20</v>
      </c>
      <c r="I112" s="56" t="s">
        <v>6</v>
      </c>
      <c r="J112" s="102" t="s">
        <v>6</v>
      </c>
      <c r="K112" s="103">
        <v>0.47430555555555554</v>
      </c>
      <c r="L112" s="104">
        <v>0.47916666666666602</v>
      </c>
      <c r="M112" s="57" t="s">
        <v>32</v>
      </c>
      <c r="N112" s="104">
        <v>0.55555555555555558</v>
      </c>
      <c r="O112" s="57" t="s">
        <v>33</v>
      </c>
      <c r="P112" s="56" t="str">
        <f t="shared" si="81"/>
        <v>OK</v>
      </c>
      <c r="Q112" s="105">
        <f t="shared" si="82"/>
        <v>7.6388888888889561E-2</v>
      </c>
      <c r="R112" s="105">
        <f t="shared" si="83"/>
        <v>4.8611111111104832E-3</v>
      </c>
      <c r="S112" s="105">
        <f t="shared" si="84"/>
        <v>8.1250000000000044E-2</v>
      </c>
      <c r="T112" s="105">
        <f t="shared" si="88"/>
        <v>0.18263888888888885</v>
      </c>
      <c r="U112" s="56">
        <v>88.6</v>
      </c>
      <c r="V112" s="56">
        <f>INDEX('Počty dní'!F:J,MATCH(E112,'Počty dní'!C:C,0),4)</f>
        <v>47</v>
      </c>
      <c r="W112" s="166">
        <f t="shared" si="85"/>
        <v>4164.2</v>
      </c>
      <c r="X112" s="21"/>
    </row>
    <row r="113" spans="1:24" x14ac:dyDescent="0.25">
      <c r="A113" s="140">
        <v>112</v>
      </c>
      <c r="B113" s="56">
        <v>1112</v>
      </c>
      <c r="C113" s="56" t="s">
        <v>2</v>
      </c>
      <c r="D113" s="130"/>
      <c r="E113" s="101" t="str">
        <f>CONCATENATE(C113,D113)</f>
        <v>X</v>
      </c>
      <c r="F113" s="56" t="s">
        <v>153</v>
      </c>
      <c r="G113" s="55">
        <v>59</v>
      </c>
      <c r="H113" s="56" t="str">
        <f>CONCATENATE(F113,"/",G113)</f>
        <v>XXX100/59</v>
      </c>
      <c r="I113" s="56" t="s">
        <v>6</v>
      </c>
      <c r="J113" s="102" t="s">
        <v>6</v>
      </c>
      <c r="K113" s="103">
        <v>0.59930555555555554</v>
      </c>
      <c r="L113" s="104">
        <v>0.60416666666666663</v>
      </c>
      <c r="M113" s="57" t="s">
        <v>33</v>
      </c>
      <c r="N113" s="104">
        <v>0.66319444444444442</v>
      </c>
      <c r="O113" s="57" t="s">
        <v>32</v>
      </c>
      <c r="P113" s="56" t="str">
        <f t="shared" si="81"/>
        <v>OK</v>
      </c>
      <c r="Q113" s="105">
        <f t="shared" si="82"/>
        <v>5.902777777777779E-2</v>
      </c>
      <c r="R113" s="105">
        <f t="shared" si="83"/>
        <v>4.8611111111110938E-3</v>
      </c>
      <c r="S113" s="105">
        <f t="shared" si="84"/>
        <v>6.3888888888888884E-2</v>
      </c>
      <c r="T113" s="105">
        <f t="shared" si="88"/>
        <v>4.3749999999999956E-2</v>
      </c>
      <c r="U113" s="56">
        <v>88.6</v>
      </c>
      <c r="V113" s="56">
        <f>INDEX('Počty dní'!F:J,MATCH(E113,'Počty dní'!C:C,0),4)</f>
        <v>47</v>
      </c>
      <c r="W113" s="166">
        <f t="shared" si="85"/>
        <v>4164.2</v>
      </c>
      <c r="X113" s="21"/>
    </row>
    <row r="114" spans="1:24" x14ac:dyDescent="0.25">
      <c r="A114" s="140">
        <v>112</v>
      </c>
      <c r="B114" s="56">
        <v>1112</v>
      </c>
      <c r="C114" s="56" t="s">
        <v>2</v>
      </c>
      <c r="D114" s="128"/>
      <c r="E114" s="101" t="str">
        <f t="shared" si="86"/>
        <v>X</v>
      </c>
      <c r="F114" s="56" t="s">
        <v>153</v>
      </c>
      <c r="G114" s="55">
        <v>84</v>
      </c>
      <c r="H114" s="56" t="str">
        <f t="shared" si="87"/>
        <v>XXX100/84</v>
      </c>
      <c r="I114" s="56" t="s">
        <v>6</v>
      </c>
      <c r="J114" s="102" t="s">
        <v>6</v>
      </c>
      <c r="K114" s="103">
        <v>0.70347222222222217</v>
      </c>
      <c r="L114" s="104">
        <v>0.70833333333333337</v>
      </c>
      <c r="M114" s="57" t="s">
        <v>32</v>
      </c>
      <c r="N114" s="104">
        <v>0.73263888888888884</v>
      </c>
      <c r="O114" s="66" t="s">
        <v>34</v>
      </c>
      <c r="P114" s="56" t="str">
        <f t="shared" si="81"/>
        <v>OK</v>
      </c>
      <c r="Q114" s="105">
        <f t="shared" si="82"/>
        <v>2.4305555555555469E-2</v>
      </c>
      <c r="R114" s="105">
        <f t="shared" si="83"/>
        <v>4.8611111111112049E-3</v>
      </c>
      <c r="S114" s="105">
        <f t="shared" si="84"/>
        <v>2.9166666666666674E-2</v>
      </c>
      <c r="T114" s="105">
        <f t="shared" si="88"/>
        <v>4.0277777777777746E-2</v>
      </c>
      <c r="U114" s="56">
        <v>35.1</v>
      </c>
      <c r="V114" s="56">
        <f>INDEX('Počty dní'!F:J,MATCH(E114,'Počty dní'!C:C,0),4)</f>
        <v>47</v>
      </c>
      <c r="W114" s="166">
        <f t="shared" si="85"/>
        <v>1649.7</v>
      </c>
      <c r="X114" s="21"/>
    </row>
    <row r="115" spans="1:24" ht="15.75" thickBot="1" x14ac:dyDescent="0.3">
      <c r="A115" s="141">
        <v>112</v>
      </c>
      <c r="B115" s="58">
        <v>1112</v>
      </c>
      <c r="C115" s="58" t="s">
        <v>2</v>
      </c>
      <c r="D115" s="106"/>
      <c r="E115" s="168" t="str">
        <f t="shared" si="86"/>
        <v>X</v>
      </c>
      <c r="F115" s="58" t="s">
        <v>149</v>
      </c>
      <c r="G115" s="187">
        <v>13</v>
      </c>
      <c r="H115" s="58" t="str">
        <f t="shared" si="87"/>
        <v>XXX112/13</v>
      </c>
      <c r="I115" s="58" t="s">
        <v>5</v>
      </c>
      <c r="J115" s="106" t="s">
        <v>6</v>
      </c>
      <c r="K115" s="107">
        <v>0.75347222222222221</v>
      </c>
      <c r="L115" s="108">
        <v>0.7583333333333333</v>
      </c>
      <c r="M115" s="60" t="s">
        <v>34</v>
      </c>
      <c r="N115" s="108">
        <v>0.78888888888888886</v>
      </c>
      <c r="O115" s="192" t="s">
        <v>50</v>
      </c>
      <c r="P115" s="158"/>
      <c r="Q115" s="170">
        <f t="shared" si="82"/>
        <v>3.0555555555555558E-2</v>
      </c>
      <c r="R115" s="170">
        <f t="shared" si="83"/>
        <v>4.8611111111110938E-3</v>
      </c>
      <c r="S115" s="170">
        <f t="shared" si="84"/>
        <v>3.5416666666666652E-2</v>
      </c>
      <c r="T115" s="170">
        <f t="shared" si="88"/>
        <v>2.083333333333337E-2</v>
      </c>
      <c r="U115" s="58">
        <v>25.1</v>
      </c>
      <c r="V115" s="58">
        <f>INDEX('Počty dní'!F:J,MATCH(E115,'Počty dní'!C:C,0),4)</f>
        <v>47</v>
      </c>
      <c r="W115" s="171">
        <f t="shared" si="85"/>
        <v>1179.7</v>
      </c>
      <c r="X115" s="21"/>
    </row>
    <row r="116" spans="1:24" ht="15.75" thickBot="1" x14ac:dyDescent="0.3">
      <c r="A116" s="172" t="str">
        <f ca="1">CONCATENATE(INDIRECT("R[-1]C[0]",FALSE),"celkem")</f>
        <v>112celkem</v>
      </c>
      <c r="B116" s="173"/>
      <c r="C116" s="173" t="str">
        <f ca="1">INDIRECT("R[-1]C[12]",FALSE)</f>
        <v>Heřmanov</v>
      </c>
      <c r="D116" s="174"/>
      <c r="E116" s="173"/>
      <c r="F116" s="175"/>
      <c r="G116" s="173"/>
      <c r="H116" s="176"/>
      <c r="I116" s="177"/>
      <c r="J116" s="178" t="str">
        <f ca="1">INDIRECT("R[-3]C[0]",FALSE)</f>
        <v>V</v>
      </c>
      <c r="K116" s="179"/>
      <c r="L116" s="180"/>
      <c r="M116" s="181"/>
      <c r="N116" s="180"/>
      <c r="O116" s="182"/>
      <c r="P116" s="173"/>
      <c r="Q116" s="183">
        <f>SUM(Q110:Q115)</f>
        <v>0.2444444444444451</v>
      </c>
      <c r="R116" s="183">
        <f>SUM(R110:R115)</f>
        <v>2.2916666666666086E-2</v>
      </c>
      <c r="S116" s="183">
        <f>SUM(S110:S115)</f>
        <v>0.26736111111111116</v>
      </c>
      <c r="T116" s="183">
        <f>SUM(T110:T115)</f>
        <v>0.28749999999999992</v>
      </c>
      <c r="U116" s="184">
        <f>SUM(U110:U115)</f>
        <v>297.40000000000003</v>
      </c>
      <c r="V116" s="185"/>
      <c r="W116" s="186">
        <f>SUM(W110:W115)</f>
        <v>13977.800000000001</v>
      </c>
      <c r="X116" s="21"/>
    </row>
    <row r="117" spans="1:24" x14ac:dyDescent="0.25">
      <c r="A117" s="109"/>
      <c r="F117" s="75"/>
      <c r="H117" s="110"/>
      <c r="I117" s="111"/>
      <c r="J117" s="112"/>
      <c r="K117" s="113"/>
      <c r="L117" s="121"/>
      <c r="M117" s="83"/>
      <c r="N117" s="121"/>
      <c r="O117" s="61"/>
      <c r="Q117" s="114"/>
      <c r="R117" s="114"/>
      <c r="S117" s="114"/>
      <c r="T117" s="114"/>
      <c r="U117" s="115"/>
      <c r="W117" s="115"/>
      <c r="X117" s="21"/>
    </row>
    <row r="118" spans="1:24" ht="15.75" thickBot="1" x14ac:dyDescent="0.3">
      <c r="E118" s="116"/>
      <c r="G118" s="67"/>
      <c r="K118" s="117"/>
      <c r="L118" s="118"/>
      <c r="M118" s="63"/>
      <c r="N118" s="118"/>
      <c r="O118" s="63"/>
      <c r="X118" s="21"/>
    </row>
    <row r="119" spans="1:24" x14ac:dyDescent="0.25">
      <c r="A119" s="138">
        <v>113</v>
      </c>
      <c r="B119" s="53">
        <v>1113</v>
      </c>
      <c r="C119" s="53" t="s">
        <v>2</v>
      </c>
      <c r="D119" s="96"/>
      <c r="E119" s="160" t="str">
        <f>CONCATENATE(C119,D119)</f>
        <v>X</v>
      </c>
      <c r="F119" s="53" t="s">
        <v>149</v>
      </c>
      <c r="G119" s="188">
        <v>2</v>
      </c>
      <c r="H119" s="53" t="str">
        <f>CONCATENATE(F119,"/",G119)</f>
        <v>XXX112/2</v>
      </c>
      <c r="I119" s="53" t="s">
        <v>5</v>
      </c>
      <c r="J119" s="96" t="s">
        <v>5</v>
      </c>
      <c r="K119" s="162">
        <v>0.20625000000000002</v>
      </c>
      <c r="L119" s="163">
        <v>0.20694444444444446</v>
      </c>
      <c r="M119" s="164" t="s">
        <v>50</v>
      </c>
      <c r="N119" s="163">
        <v>0.23680555555555557</v>
      </c>
      <c r="O119" s="164" t="s">
        <v>34</v>
      </c>
      <c r="P119" s="53" t="str">
        <f t="shared" ref="P119:P129" si="89">IF(M120=O119,"OK","POZOR")</f>
        <v>OK</v>
      </c>
      <c r="Q119" s="165">
        <f t="shared" ref="Q119:Q130" si="90">IF(ISNUMBER(G119),N119-L119,IF(F119="přejezd",N119-L119,0))</f>
        <v>2.9861111111111116E-2</v>
      </c>
      <c r="R119" s="165">
        <f t="shared" ref="R119:R130" si="91">IF(ISNUMBER(G119),L119-K119,0)</f>
        <v>6.9444444444444198E-4</v>
      </c>
      <c r="S119" s="165">
        <f t="shared" ref="S119:S130" si="92">Q119+R119</f>
        <v>3.0555555555555558E-2</v>
      </c>
      <c r="T119" s="165"/>
      <c r="U119" s="53">
        <v>24.9</v>
      </c>
      <c r="V119" s="53">
        <f>INDEX('Počty dní'!F:J,MATCH(E119,'Počty dní'!C:C,0),4)</f>
        <v>47</v>
      </c>
      <c r="W119" s="98">
        <f t="shared" ref="W119:W125" si="93">V119*U119</f>
        <v>1170.3</v>
      </c>
      <c r="X119" s="21"/>
    </row>
    <row r="120" spans="1:24" x14ac:dyDescent="0.25">
      <c r="A120" s="140">
        <v>113</v>
      </c>
      <c r="B120" s="56">
        <v>1113</v>
      </c>
      <c r="C120" s="56" t="s">
        <v>2</v>
      </c>
      <c r="D120" s="102"/>
      <c r="E120" s="101" t="str">
        <f>CONCATENATE(C120,D120)</f>
        <v>X</v>
      </c>
      <c r="F120" s="56" t="s">
        <v>152</v>
      </c>
      <c r="G120" s="64">
        <v>3</v>
      </c>
      <c r="H120" s="56" t="str">
        <f>CONCATENATE(F120,"/",G120)</f>
        <v>XXX111/3</v>
      </c>
      <c r="I120" s="56" t="s">
        <v>5</v>
      </c>
      <c r="J120" s="102" t="s">
        <v>5</v>
      </c>
      <c r="K120" s="103">
        <v>0.25347222222222221</v>
      </c>
      <c r="L120" s="104">
        <v>0.25486111111111109</v>
      </c>
      <c r="M120" s="68" t="s">
        <v>34</v>
      </c>
      <c r="N120" s="104">
        <v>0.28055555555555556</v>
      </c>
      <c r="O120" s="68" t="s">
        <v>46</v>
      </c>
      <c r="P120" s="56" t="str">
        <f t="shared" si="89"/>
        <v>OK</v>
      </c>
      <c r="Q120" s="105">
        <f t="shared" si="90"/>
        <v>2.5694444444444464E-2</v>
      </c>
      <c r="R120" s="105">
        <f t="shared" si="91"/>
        <v>1.388888888888884E-3</v>
      </c>
      <c r="S120" s="105">
        <f t="shared" si="92"/>
        <v>2.7083333333333348E-2</v>
      </c>
      <c r="T120" s="105">
        <f t="shared" ref="T120:T130" si="94">K120-N119</f>
        <v>1.6666666666666635E-2</v>
      </c>
      <c r="U120" s="56">
        <v>23.4</v>
      </c>
      <c r="V120" s="56">
        <f>INDEX('Počty dní'!F:J,MATCH(E120,'Počty dní'!C:C,0),4)</f>
        <v>47</v>
      </c>
      <c r="W120" s="166">
        <f t="shared" si="93"/>
        <v>1099.8</v>
      </c>
      <c r="X120" s="21"/>
    </row>
    <row r="121" spans="1:24" x14ac:dyDescent="0.25">
      <c r="A121" s="140">
        <v>113</v>
      </c>
      <c r="B121" s="56">
        <v>1113</v>
      </c>
      <c r="C121" s="56" t="s">
        <v>2</v>
      </c>
      <c r="D121" s="102">
        <v>45</v>
      </c>
      <c r="E121" s="101" t="str">
        <f>CONCATENATE(C121,D121)</f>
        <v>X45</v>
      </c>
      <c r="F121" s="56" t="s">
        <v>136</v>
      </c>
      <c r="G121" s="64">
        <v>15</v>
      </c>
      <c r="H121" s="56" t="str">
        <f>CONCATENATE(F121,"/",G121)</f>
        <v>XXX116/15</v>
      </c>
      <c r="I121" s="56" t="s">
        <v>5</v>
      </c>
      <c r="J121" s="102" t="s">
        <v>5</v>
      </c>
      <c r="K121" s="103">
        <v>0.31597222222222221</v>
      </c>
      <c r="L121" s="104">
        <v>0.31736111111111115</v>
      </c>
      <c r="M121" s="68" t="s">
        <v>46</v>
      </c>
      <c r="N121" s="104">
        <v>0.3263888888888889</v>
      </c>
      <c r="O121" s="57" t="s">
        <v>54</v>
      </c>
      <c r="P121" s="56" t="str">
        <f t="shared" si="89"/>
        <v>OK</v>
      </c>
      <c r="Q121" s="105">
        <f t="shared" si="90"/>
        <v>9.0277777777777457E-3</v>
      </c>
      <c r="R121" s="105">
        <f t="shared" si="91"/>
        <v>1.3888888888889395E-3</v>
      </c>
      <c r="S121" s="105">
        <f t="shared" si="92"/>
        <v>1.0416666666666685E-2</v>
      </c>
      <c r="T121" s="105">
        <f t="shared" si="94"/>
        <v>3.5416666666666652E-2</v>
      </c>
      <c r="U121" s="56">
        <v>8.8000000000000007</v>
      </c>
      <c r="V121" s="56">
        <f>INDEX('Počty dní'!F:J,MATCH(E121,'Počty dní'!C:C,0),4)</f>
        <v>47</v>
      </c>
      <c r="W121" s="166">
        <f t="shared" si="93"/>
        <v>413.6</v>
      </c>
      <c r="X121" s="21"/>
    </row>
    <row r="122" spans="1:24" x14ac:dyDescent="0.25">
      <c r="A122" s="140">
        <v>113</v>
      </c>
      <c r="B122" s="56">
        <v>1113</v>
      </c>
      <c r="C122" s="56" t="s">
        <v>2</v>
      </c>
      <c r="D122" s="102"/>
      <c r="E122" s="101" t="str">
        <f>CONCATENATE(C122,D122)</f>
        <v>X</v>
      </c>
      <c r="F122" s="56" t="s">
        <v>136</v>
      </c>
      <c r="G122" s="64">
        <v>5</v>
      </c>
      <c r="H122" s="56" t="str">
        <f>CONCATENATE(F122,"/",G122)</f>
        <v>XXX116/5</v>
      </c>
      <c r="I122" s="56" t="s">
        <v>5</v>
      </c>
      <c r="J122" s="102" t="s">
        <v>5</v>
      </c>
      <c r="K122" s="103">
        <v>0.3263888888888889</v>
      </c>
      <c r="L122" s="104">
        <v>0.32847222222222222</v>
      </c>
      <c r="M122" s="57" t="s">
        <v>54</v>
      </c>
      <c r="N122" s="104">
        <v>0.3354166666666667</v>
      </c>
      <c r="O122" s="57" t="s">
        <v>58</v>
      </c>
      <c r="P122" s="56" t="str">
        <f t="shared" si="89"/>
        <v>OK</v>
      </c>
      <c r="Q122" s="105">
        <f t="shared" si="90"/>
        <v>6.9444444444444753E-3</v>
      </c>
      <c r="R122" s="105">
        <f t="shared" si="91"/>
        <v>2.0833333333333259E-3</v>
      </c>
      <c r="S122" s="105">
        <f t="shared" si="92"/>
        <v>9.0277777777778012E-3</v>
      </c>
      <c r="T122" s="105">
        <f t="shared" si="94"/>
        <v>0</v>
      </c>
      <c r="U122" s="56">
        <v>7.7</v>
      </c>
      <c r="V122" s="56">
        <f>INDEX('Počty dní'!F:J,MATCH(E122,'Počty dní'!C:C,0),4)</f>
        <v>47</v>
      </c>
      <c r="W122" s="166">
        <f t="shared" si="93"/>
        <v>361.90000000000003</v>
      </c>
      <c r="X122" s="21"/>
    </row>
    <row r="123" spans="1:24" x14ac:dyDescent="0.25">
      <c r="A123" s="140">
        <v>113</v>
      </c>
      <c r="B123" s="56">
        <v>1113</v>
      </c>
      <c r="C123" s="56" t="s">
        <v>2</v>
      </c>
      <c r="D123" s="102"/>
      <c r="E123" s="101" t="str">
        <f>CONCATENATE(C123,D123)</f>
        <v>X</v>
      </c>
      <c r="F123" s="56" t="s">
        <v>136</v>
      </c>
      <c r="G123" s="71">
        <v>8</v>
      </c>
      <c r="H123" s="56" t="str">
        <f>CONCATENATE(F123,"/",G123)</f>
        <v>XXX116/8</v>
      </c>
      <c r="I123" s="56" t="s">
        <v>5</v>
      </c>
      <c r="J123" s="102" t="s">
        <v>5</v>
      </c>
      <c r="K123" s="103">
        <v>0.35000000000000003</v>
      </c>
      <c r="L123" s="104">
        <v>0.35069444444444442</v>
      </c>
      <c r="M123" s="57" t="s">
        <v>58</v>
      </c>
      <c r="N123" s="104">
        <v>0.37013888888888885</v>
      </c>
      <c r="O123" s="68" t="s">
        <v>48</v>
      </c>
      <c r="P123" s="56" t="str">
        <f t="shared" si="89"/>
        <v>OK</v>
      </c>
      <c r="Q123" s="105">
        <f t="shared" si="90"/>
        <v>1.9444444444444431E-2</v>
      </c>
      <c r="R123" s="105">
        <f t="shared" si="91"/>
        <v>6.9444444444438647E-4</v>
      </c>
      <c r="S123" s="105">
        <f t="shared" si="92"/>
        <v>2.0138888888888817E-2</v>
      </c>
      <c r="T123" s="105">
        <f t="shared" si="94"/>
        <v>1.4583333333333337E-2</v>
      </c>
      <c r="U123" s="56">
        <v>19.100000000000001</v>
      </c>
      <c r="V123" s="56">
        <f>INDEX('Počty dní'!F:J,MATCH(E123,'Počty dní'!C:C,0),4)</f>
        <v>47</v>
      </c>
      <c r="W123" s="166">
        <f t="shared" si="93"/>
        <v>897.7</v>
      </c>
      <c r="X123" s="21"/>
    </row>
    <row r="124" spans="1:24" x14ac:dyDescent="0.25">
      <c r="A124" s="140">
        <v>113</v>
      </c>
      <c r="B124" s="56">
        <v>1113</v>
      </c>
      <c r="C124" s="56" t="s">
        <v>2</v>
      </c>
      <c r="D124" s="102"/>
      <c r="E124" s="101" t="str">
        <f t="shared" ref="E124:E127" si="95">CONCATENATE(C124,D124)</f>
        <v>X</v>
      </c>
      <c r="F124" s="56" t="s">
        <v>136</v>
      </c>
      <c r="G124" s="64">
        <v>7</v>
      </c>
      <c r="H124" s="56" t="str">
        <f t="shared" ref="H124:H127" si="96">CONCATENATE(F124,"/",G124)</f>
        <v>XXX116/7</v>
      </c>
      <c r="I124" s="56" t="s">
        <v>5</v>
      </c>
      <c r="J124" s="102" t="s">
        <v>5</v>
      </c>
      <c r="K124" s="103">
        <v>0.46180555555555552</v>
      </c>
      <c r="L124" s="104">
        <v>0.46249999999999997</v>
      </c>
      <c r="M124" s="68" t="s">
        <v>48</v>
      </c>
      <c r="N124" s="104">
        <v>0.4826388888888889</v>
      </c>
      <c r="O124" s="57" t="s">
        <v>58</v>
      </c>
      <c r="P124" s="56" t="str">
        <f t="shared" si="89"/>
        <v>OK</v>
      </c>
      <c r="Q124" s="105">
        <f t="shared" si="90"/>
        <v>2.0138888888888928E-2</v>
      </c>
      <c r="R124" s="105">
        <f t="shared" si="91"/>
        <v>6.9444444444444198E-4</v>
      </c>
      <c r="S124" s="105">
        <f t="shared" si="92"/>
        <v>2.083333333333337E-2</v>
      </c>
      <c r="T124" s="105">
        <f t="shared" si="94"/>
        <v>9.1666666666666674E-2</v>
      </c>
      <c r="U124" s="56">
        <v>19.100000000000001</v>
      </c>
      <c r="V124" s="56">
        <f>INDEX('Počty dní'!F:J,MATCH(E124,'Počty dní'!C:C,0),4)</f>
        <v>47</v>
      </c>
      <c r="W124" s="166">
        <f t="shared" si="93"/>
        <v>897.7</v>
      </c>
      <c r="X124" s="21"/>
    </row>
    <row r="125" spans="1:24" x14ac:dyDescent="0.25">
      <c r="A125" s="140">
        <v>113</v>
      </c>
      <c r="B125" s="56">
        <v>1113</v>
      </c>
      <c r="C125" s="56" t="s">
        <v>2</v>
      </c>
      <c r="D125" s="102"/>
      <c r="E125" s="101" t="str">
        <f t="shared" si="95"/>
        <v>X</v>
      </c>
      <c r="F125" s="56" t="s">
        <v>136</v>
      </c>
      <c r="G125" s="71">
        <v>10</v>
      </c>
      <c r="H125" s="56" t="str">
        <f t="shared" si="96"/>
        <v>XXX116/10</v>
      </c>
      <c r="I125" s="56" t="s">
        <v>5</v>
      </c>
      <c r="J125" s="102" t="s">
        <v>5</v>
      </c>
      <c r="K125" s="103">
        <v>0.53263888888888888</v>
      </c>
      <c r="L125" s="104">
        <v>0.53472222222222221</v>
      </c>
      <c r="M125" s="57" t="s">
        <v>58</v>
      </c>
      <c r="N125" s="104">
        <v>0.55625000000000002</v>
      </c>
      <c r="O125" s="68" t="s">
        <v>100</v>
      </c>
      <c r="P125" s="56" t="str">
        <f t="shared" si="89"/>
        <v>OK</v>
      </c>
      <c r="Q125" s="105">
        <f t="shared" si="90"/>
        <v>2.1527777777777812E-2</v>
      </c>
      <c r="R125" s="105">
        <f t="shared" si="91"/>
        <v>2.0833333333333259E-3</v>
      </c>
      <c r="S125" s="105">
        <f t="shared" si="92"/>
        <v>2.3611111111111138E-2</v>
      </c>
      <c r="T125" s="105">
        <f t="shared" si="94"/>
        <v>4.9999999999999989E-2</v>
      </c>
      <c r="U125" s="56">
        <v>26.8</v>
      </c>
      <c r="V125" s="56">
        <f>INDEX('Počty dní'!F:J,MATCH(E125,'Počty dní'!C:C,0),4)</f>
        <v>47</v>
      </c>
      <c r="W125" s="166">
        <f t="shared" si="93"/>
        <v>1259.6000000000001</v>
      </c>
      <c r="X125" s="21"/>
    </row>
    <row r="126" spans="1:24" x14ac:dyDescent="0.25">
      <c r="A126" s="140">
        <v>113</v>
      </c>
      <c r="B126" s="56">
        <v>1113</v>
      </c>
      <c r="C126" s="56" t="s">
        <v>2</v>
      </c>
      <c r="D126" s="102"/>
      <c r="E126" s="101" t="str">
        <f t="shared" si="95"/>
        <v>X</v>
      </c>
      <c r="F126" s="56" t="s">
        <v>152</v>
      </c>
      <c r="G126" s="71">
        <v>5</v>
      </c>
      <c r="H126" s="56" t="str">
        <f t="shared" si="96"/>
        <v>XXX111/5</v>
      </c>
      <c r="I126" s="56" t="s">
        <v>5</v>
      </c>
      <c r="J126" s="102" t="s">
        <v>5</v>
      </c>
      <c r="K126" s="103">
        <v>0.55625000000000002</v>
      </c>
      <c r="L126" s="104">
        <v>0.55694444444444446</v>
      </c>
      <c r="M126" s="68" t="s">
        <v>100</v>
      </c>
      <c r="N126" s="104">
        <v>0.56041666666666667</v>
      </c>
      <c r="O126" s="68" t="s">
        <v>47</v>
      </c>
      <c r="P126" s="56" t="str">
        <f t="shared" si="89"/>
        <v>OK</v>
      </c>
      <c r="Q126" s="105">
        <f t="shared" si="90"/>
        <v>3.4722222222222099E-3</v>
      </c>
      <c r="R126" s="105">
        <f t="shared" si="91"/>
        <v>6.9444444444444198E-4</v>
      </c>
      <c r="S126" s="105">
        <f t="shared" si="92"/>
        <v>4.1666666666666519E-3</v>
      </c>
      <c r="T126" s="105">
        <f t="shared" si="94"/>
        <v>0</v>
      </c>
      <c r="U126" s="56">
        <v>4.4000000000000004</v>
      </c>
      <c r="V126" s="56">
        <f>INDEX('Počty dní'!F:J,MATCH(E126,'Počty dní'!C:C,0),4)</f>
        <v>47</v>
      </c>
      <c r="W126" s="166">
        <f t="shared" ref="W126:W127" si="97">V126*U126</f>
        <v>206.8</v>
      </c>
      <c r="X126" s="21"/>
    </row>
    <row r="127" spans="1:24" x14ac:dyDescent="0.25">
      <c r="A127" s="140">
        <v>113</v>
      </c>
      <c r="B127" s="56">
        <v>1113</v>
      </c>
      <c r="C127" s="56" t="s">
        <v>2</v>
      </c>
      <c r="D127" s="102"/>
      <c r="E127" s="101" t="str">
        <f t="shared" si="95"/>
        <v>X</v>
      </c>
      <c r="F127" s="56" t="s">
        <v>152</v>
      </c>
      <c r="G127" s="71">
        <v>10</v>
      </c>
      <c r="H127" s="56" t="str">
        <f t="shared" si="96"/>
        <v>XXX111/10</v>
      </c>
      <c r="I127" s="56" t="s">
        <v>5</v>
      </c>
      <c r="J127" s="102" t="s">
        <v>5</v>
      </c>
      <c r="K127" s="103">
        <v>0.56041666666666667</v>
      </c>
      <c r="L127" s="104">
        <v>0.56111111111111112</v>
      </c>
      <c r="M127" s="68" t="s">
        <v>47</v>
      </c>
      <c r="N127" s="104">
        <v>0.56527777777777777</v>
      </c>
      <c r="O127" s="57" t="s">
        <v>46</v>
      </c>
      <c r="P127" s="56" t="str">
        <f t="shared" si="89"/>
        <v>OK</v>
      </c>
      <c r="Q127" s="105">
        <f t="shared" si="90"/>
        <v>4.1666666666666519E-3</v>
      </c>
      <c r="R127" s="105">
        <f t="shared" si="91"/>
        <v>6.9444444444444198E-4</v>
      </c>
      <c r="S127" s="105">
        <f t="shared" si="92"/>
        <v>4.8611111111110938E-3</v>
      </c>
      <c r="T127" s="105">
        <f t="shared" si="94"/>
        <v>0</v>
      </c>
      <c r="U127" s="56">
        <v>3.9</v>
      </c>
      <c r="V127" s="56">
        <f>INDEX('Počty dní'!F:J,MATCH(E127,'Počty dní'!C:C,0),4)</f>
        <v>47</v>
      </c>
      <c r="W127" s="166">
        <f t="shared" si="97"/>
        <v>183.29999999999998</v>
      </c>
      <c r="X127" s="21"/>
    </row>
    <row r="128" spans="1:24" x14ac:dyDescent="0.25">
      <c r="A128" s="140">
        <v>113</v>
      </c>
      <c r="B128" s="56">
        <v>1113</v>
      </c>
      <c r="C128" s="56" t="s">
        <v>2</v>
      </c>
      <c r="D128" s="102"/>
      <c r="E128" s="101" t="str">
        <f t="shared" ref="E128:E129" si="98">CONCATENATE(C128,D128)</f>
        <v>X</v>
      </c>
      <c r="F128" s="56" t="s">
        <v>136</v>
      </c>
      <c r="G128" s="64">
        <v>12</v>
      </c>
      <c r="H128" s="56" t="str">
        <f>CONCATENATE(F128,"/",G128)</f>
        <v>XXX116/12</v>
      </c>
      <c r="I128" s="56" t="s">
        <v>5</v>
      </c>
      <c r="J128" s="102" t="s">
        <v>5</v>
      </c>
      <c r="K128" s="103">
        <v>0.61527777777777781</v>
      </c>
      <c r="L128" s="104">
        <v>0.6166666666666667</v>
      </c>
      <c r="M128" s="57" t="s">
        <v>46</v>
      </c>
      <c r="N128" s="104">
        <v>0.62013888888888891</v>
      </c>
      <c r="O128" s="57" t="s">
        <v>48</v>
      </c>
      <c r="P128" s="56" t="str">
        <f t="shared" si="89"/>
        <v>OK</v>
      </c>
      <c r="Q128" s="105">
        <f t="shared" si="90"/>
        <v>3.4722222222222099E-3</v>
      </c>
      <c r="R128" s="105">
        <f t="shared" si="91"/>
        <v>1.388888888888884E-3</v>
      </c>
      <c r="S128" s="105">
        <f t="shared" si="92"/>
        <v>4.8611111111110938E-3</v>
      </c>
      <c r="T128" s="105">
        <f t="shared" si="94"/>
        <v>5.0000000000000044E-2</v>
      </c>
      <c r="U128" s="56">
        <v>2.6</v>
      </c>
      <c r="V128" s="56">
        <f>INDEX('Počty dní'!F:J,MATCH(E128,'Počty dní'!C:C,0),4)</f>
        <v>47</v>
      </c>
      <c r="W128" s="166">
        <f t="shared" ref="W128:W129" si="99">V128*U128</f>
        <v>122.2</v>
      </c>
      <c r="X128" s="21"/>
    </row>
    <row r="129" spans="1:48" x14ac:dyDescent="0.25">
      <c r="A129" s="140">
        <v>113</v>
      </c>
      <c r="B129" s="56">
        <v>1113</v>
      </c>
      <c r="C129" s="56" t="s">
        <v>2</v>
      </c>
      <c r="D129" s="102"/>
      <c r="E129" s="101" t="str">
        <f t="shared" si="98"/>
        <v>X</v>
      </c>
      <c r="F129" s="56" t="s">
        <v>149</v>
      </c>
      <c r="G129" s="64">
        <v>12</v>
      </c>
      <c r="H129" s="56" t="str">
        <f>CONCATENATE(F129,"/",G129)</f>
        <v>XXX112/12</v>
      </c>
      <c r="I129" s="56" t="s">
        <v>5</v>
      </c>
      <c r="J129" s="102" t="s">
        <v>5</v>
      </c>
      <c r="K129" s="103">
        <v>0.62708333333333333</v>
      </c>
      <c r="L129" s="104">
        <v>0.62916666666666665</v>
      </c>
      <c r="M129" s="57" t="s">
        <v>48</v>
      </c>
      <c r="N129" s="104">
        <v>0.66805555555555562</v>
      </c>
      <c r="O129" s="57" t="s">
        <v>34</v>
      </c>
      <c r="P129" s="56" t="str">
        <f t="shared" si="89"/>
        <v>OK</v>
      </c>
      <c r="Q129" s="105">
        <f t="shared" si="90"/>
        <v>3.8888888888888973E-2</v>
      </c>
      <c r="R129" s="105">
        <f t="shared" si="91"/>
        <v>2.0833333333333259E-3</v>
      </c>
      <c r="S129" s="105">
        <f t="shared" si="92"/>
        <v>4.0972222222222299E-2</v>
      </c>
      <c r="T129" s="105">
        <f t="shared" si="94"/>
        <v>6.9444444444444198E-3</v>
      </c>
      <c r="U129" s="56">
        <v>32.9</v>
      </c>
      <c r="V129" s="56">
        <f>INDEX('Počty dní'!F:J,MATCH(E129,'Počty dní'!C:C,0),4)</f>
        <v>47</v>
      </c>
      <c r="W129" s="166">
        <f t="shared" si="99"/>
        <v>1546.3</v>
      </c>
      <c r="X129" s="21"/>
    </row>
    <row r="130" spans="1:48" ht="15.75" thickBot="1" x14ac:dyDescent="0.3">
      <c r="A130" s="141">
        <v>113</v>
      </c>
      <c r="B130" s="58">
        <v>1113</v>
      </c>
      <c r="C130" s="58" t="s">
        <v>2</v>
      </c>
      <c r="D130" s="106"/>
      <c r="E130" s="168" t="str">
        <f>CONCATENATE(C130,D130)</f>
        <v>X</v>
      </c>
      <c r="F130" s="58" t="s">
        <v>149</v>
      </c>
      <c r="G130" s="187">
        <v>11</v>
      </c>
      <c r="H130" s="58" t="str">
        <f>CONCATENATE(F130,"/",G130)</f>
        <v>XXX112/11</v>
      </c>
      <c r="I130" s="58" t="s">
        <v>5</v>
      </c>
      <c r="J130" s="106" t="s">
        <v>5</v>
      </c>
      <c r="K130" s="107">
        <v>0.67152777777777783</v>
      </c>
      <c r="L130" s="108">
        <v>0.67499999999999993</v>
      </c>
      <c r="M130" s="59" t="s">
        <v>34</v>
      </c>
      <c r="N130" s="108">
        <v>0.70624999999999993</v>
      </c>
      <c r="O130" s="59" t="s">
        <v>50</v>
      </c>
      <c r="P130" s="158"/>
      <c r="Q130" s="170">
        <f t="shared" si="90"/>
        <v>3.125E-2</v>
      </c>
      <c r="R130" s="170">
        <f t="shared" si="91"/>
        <v>3.4722222222220989E-3</v>
      </c>
      <c r="S130" s="170">
        <f t="shared" si="92"/>
        <v>3.4722222222222099E-2</v>
      </c>
      <c r="T130" s="170">
        <f t="shared" si="94"/>
        <v>3.4722222222222099E-3</v>
      </c>
      <c r="U130" s="58">
        <v>25.1</v>
      </c>
      <c r="V130" s="58">
        <f>INDEX('Počty dní'!F:J,MATCH(E130,'Počty dní'!C:C,0),4)</f>
        <v>47</v>
      </c>
      <c r="W130" s="171">
        <f>V130*U130</f>
        <v>1179.7</v>
      </c>
      <c r="X130" s="21"/>
    </row>
    <row r="131" spans="1:48" ht="15.75" thickBot="1" x14ac:dyDescent="0.3">
      <c r="A131" s="172" t="str">
        <f ca="1">CONCATENATE(INDIRECT("R[-1]C[0]",FALSE),"celkem")</f>
        <v>113celkem</v>
      </c>
      <c r="B131" s="173"/>
      <c r="C131" s="173" t="str">
        <f ca="1">INDIRECT("R[-1]C[12]",FALSE)</f>
        <v>Heřmanov</v>
      </c>
      <c r="D131" s="174"/>
      <c r="E131" s="173"/>
      <c r="F131" s="175"/>
      <c r="G131" s="173"/>
      <c r="H131" s="176"/>
      <c r="I131" s="177"/>
      <c r="J131" s="178" t="str">
        <f ca="1">INDIRECT("R[-3]C[0]",FALSE)</f>
        <v>S</v>
      </c>
      <c r="K131" s="179"/>
      <c r="L131" s="180"/>
      <c r="M131" s="181"/>
      <c r="N131" s="180"/>
      <c r="O131" s="182"/>
      <c r="P131" s="173"/>
      <c r="Q131" s="183">
        <f>SUM(Q119:Q130)</f>
        <v>0.21388888888888902</v>
      </c>
      <c r="R131" s="183">
        <f>SUM(R119:R130)</f>
        <v>1.7361111111110938E-2</v>
      </c>
      <c r="S131" s="183">
        <f>SUM(S119:S130)</f>
        <v>0.23124999999999996</v>
      </c>
      <c r="T131" s="183">
        <f>SUM(T119:T130)</f>
        <v>0.26874999999999993</v>
      </c>
      <c r="U131" s="184">
        <f>SUM(U119:U130)</f>
        <v>198.70000000000002</v>
      </c>
      <c r="V131" s="185"/>
      <c r="W131" s="186">
        <f>SUM(W119:W130)</f>
        <v>9338.9000000000015</v>
      </c>
      <c r="X131" s="21"/>
    </row>
    <row r="132" spans="1:48" x14ac:dyDescent="0.25">
      <c r="A132" s="109"/>
      <c r="F132" s="75"/>
      <c r="H132" s="110"/>
      <c r="I132" s="111"/>
      <c r="J132" s="112"/>
      <c r="K132" s="113"/>
      <c r="L132" s="121"/>
      <c r="M132" s="83"/>
      <c r="N132" s="121"/>
      <c r="O132" s="61"/>
      <c r="Q132" s="114"/>
      <c r="R132" s="114"/>
      <c r="S132" s="114"/>
      <c r="T132" s="114"/>
      <c r="U132" s="115"/>
      <c r="W132" s="115"/>
      <c r="X132" s="21"/>
    </row>
    <row r="133" spans="1:48" ht="15.75" thickBot="1" x14ac:dyDescent="0.3">
      <c r="D133" s="134"/>
      <c r="E133" s="116"/>
      <c r="G133" s="67"/>
      <c r="K133" s="117"/>
      <c r="L133" s="122"/>
      <c r="M133" s="70"/>
      <c r="N133" s="118"/>
      <c r="O133" s="63"/>
      <c r="X133" s="21"/>
    </row>
    <row r="134" spans="1:48" x14ac:dyDescent="0.25">
      <c r="A134" s="138">
        <v>114</v>
      </c>
      <c r="B134" s="53">
        <v>1114</v>
      </c>
      <c r="C134" s="53" t="s">
        <v>2</v>
      </c>
      <c r="D134" s="96"/>
      <c r="E134" s="160" t="str">
        <f>CONCATENATE(C134,D134)</f>
        <v>X</v>
      </c>
      <c r="F134" s="53" t="s">
        <v>149</v>
      </c>
      <c r="G134" s="188">
        <v>1</v>
      </c>
      <c r="H134" s="53" t="str">
        <f>CONCATENATE(F134,"/",G134)</f>
        <v>XXX112/1</v>
      </c>
      <c r="I134" s="53" t="s">
        <v>5</v>
      </c>
      <c r="J134" s="53" t="s">
        <v>5</v>
      </c>
      <c r="K134" s="162">
        <v>0.18333333333333335</v>
      </c>
      <c r="L134" s="163">
        <v>0.18402777777777779</v>
      </c>
      <c r="M134" s="164" t="s">
        <v>49</v>
      </c>
      <c r="N134" s="163">
        <v>0.20208333333333331</v>
      </c>
      <c r="O134" s="164" t="s">
        <v>48</v>
      </c>
      <c r="P134" s="53" t="str">
        <f t="shared" ref="P134:P148" si="100">IF(M135=O134,"OK","POZOR")</f>
        <v>OK</v>
      </c>
      <c r="Q134" s="165">
        <f t="shared" ref="Q134:Q149" si="101">IF(ISNUMBER(G134),N134-L134,IF(F134="přejezd",N134-L134,0))</f>
        <v>1.8055555555555519E-2</v>
      </c>
      <c r="R134" s="165">
        <f t="shared" ref="R134:R149" si="102">IF(ISNUMBER(G134),L134-K134,0)</f>
        <v>6.9444444444444198E-4</v>
      </c>
      <c r="S134" s="165">
        <f t="shared" ref="S134:S149" si="103">Q134+R134</f>
        <v>1.8749999999999961E-2</v>
      </c>
      <c r="T134" s="165"/>
      <c r="U134" s="53">
        <v>17.100000000000001</v>
      </c>
      <c r="V134" s="53">
        <f>INDEX('Počty dní'!F:J,MATCH(E134,'Počty dní'!C:C,0),4)</f>
        <v>47</v>
      </c>
      <c r="W134" s="98">
        <f t="shared" ref="W134:W144" si="104">V134*U134</f>
        <v>803.7</v>
      </c>
      <c r="X134" s="21"/>
    </row>
    <row r="135" spans="1:48" x14ac:dyDescent="0.25">
      <c r="A135" s="140">
        <v>114</v>
      </c>
      <c r="B135" s="56">
        <v>1114</v>
      </c>
      <c r="C135" s="56" t="s">
        <v>2</v>
      </c>
      <c r="D135" s="102"/>
      <c r="E135" s="101" t="str">
        <f t="shared" ref="E135" si="105">CONCATENATE(C135,D135)</f>
        <v>X</v>
      </c>
      <c r="F135" s="56" t="s">
        <v>82</v>
      </c>
      <c r="G135" s="56"/>
      <c r="H135" s="56" t="str">
        <f t="shared" ref="H135" si="106">CONCATENATE(F135,"/",G135)</f>
        <v>přejezd/</v>
      </c>
      <c r="I135" s="99"/>
      <c r="J135" s="102" t="s">
        <v>5</v>
      </c>
      <c r="K135" s="103">
        <v>0.20208333333333331</v>
      </c>
      <c r="L135" s="104">
        <v>0.20208333333333331</v>
      </c>
      <c r="M135" s="68" t="str">
        <f>O134</f>
        <v>Křižanov,,žel.st.</v>
      </c>
      <c r="N135" s="104">
        <v>0.20486111111111113</v>
      </c>
      <c r="O135" s="68" t="str">
        <f>M136</f>
        <v>Křižanov,,nám.</v>
      </c>
      <c r="P135" s="56" t="str">
        <f t="shared" si="100"/>
        <v>OK</v>
      </c>
      <c r="Q135" s="105">
        <f t="shared" si="101"/>
        <v>2.7777777777778234E-3</v>
      </c>
      <c r="R135" s="105">
        <f t="shared" si="102"/>
        <v>0</v>
      </c>
      <c r="S135" s="105">
        <f t="shared" si="103"/>
        <v>2.7777777777778234E-3</v>
      </c>
      <c r="T135" s="105">
        <f t="shared" ref="T135:T149" si="107">K135-N134</f>
        <v>0</v>
      </c>
      <c r="U135" s="56">
        <v>0</v>
      </c>
      <c r="V135" s="56">
        <f>INDEX('Počty dní'!F:J,MATCH(E135,'Počty dní'!C:C,0),4)</f>
        <v>47</v>
      </c>
      <c r="W135" s="166">
        <f t="shared" si="104"/>
        <v>0</v>
      </c>
      <c r="X135" s="21"/>
      <c r="AL135" s="27"/>
      <c r="AM135" s="27"/>
      <c r="AP135" s="16"/>
      <c r="AQ135" s="16"/>
      <c r="AR135" s="16"/>
      <c r="AS135" s="16"/>
      <c r="AT135" s="16"/>
      <c r="AU135" s="28"/>
      <c r="AV135" s="28"/>
    </row>
    <row r="136" spans="1:48" x14ac:dyDescent="0.25">
      <c r="A136" s="140">
        <v>114</v>
      </c>
      <c r="B136" s="56">
        <v>1114</v>
      </c>
      <c r="C136" s="56" t="s">
        <v>2</v>
      </c>
      <c r="D136" s="102"/>
      <c r="E136" s="101" t="str">
        <f t="shared" ref="E136:E144" si="108">CONCATENATE(C136,D136)</f>
        <v>X</v>
      </c>
      <c r="F136" s="56" t="s">
        <v>152</v>
      </c>
      <c r="G136" s="72">
        <v>2</v>
      </c>
      <c r="H136" s="56" t="str">
        <f t="shared" ref="H136:H144" si="109">CONCATENATE(F136,"/",G136)</f>
        <v>XXX111/2</v>
      </c>
      <c r="I136" s="56" t="s">
        <v>5</v>
      </c>
      <c r="J136" s="102" t="s">
        <v>5</v>
      </c>
      <c r="K136" s="103">
        <v>0.20833333333333334</v>
      </c>
      <c r="L136" s="104">
        <v>0.20972222222222223</v>
      </c>
      <c r="M136" s="68" t="s">
        <v>46</v>
      </c>
      <c r="N136" s="104">
        <v>0.23958333333333334</v>
      </c>
      <c r="O136" s="68" t="s">
        <v>122</v>
      </c>
      <c r="P136" s="56" t="str">
        <f t="shared" si="100"/>
        <v>OK</v>
      </c>
      <c r="Q136" s="105">
        <f t="shared" si="101"/>
        <v>2.9861111111111116E-2</v>
      </c>
      <c r="R136" s="105">
        <f t="shared" si="102"/>
        <v>1.388888888888884E-3</v>
      </c>
      <c r="S136" s="105">
        <f t="shared" si="103"/>
        <v>3.125E-2</v>
      </c>
      <c r="T136" s="105">
        <f t="shared" si="107"/>
        <v>3.4722222222222099E-3</v>
      </c>
      <c r="U136" s="56">
        <v>26.5</v>
      </c>
      <c r="V136" s="56">
        <f>INDEX('Počty dní'!F:J,MATCH(E136,'Počty dní'!C:C,0),4)</f>
        <v>47</v>
      </c>
      <c r="W136" s="166">
        <f t="shared" si="104"/>
        <v>1245.5</v>
      </c>
      <c r="X136" s="21"/>
    </row>
    <row r="137" spans="1:48" x14ac:dyDescent="0.25">
      <c r="A137" s="140">
        <v>114</v>
      </c>
      <c r="B137" s="56">
        <v>1114</v>
      </c>
      <c r="C137" s="56" t="s">
        <v>2</v>
      </c>
      <c r="D137" s="102"/>
      <c r="E137" s="101" t="str">
        <f t="shared" si="108"/>
        <v>X</v>
      </c>
      <c r="F137" s="56" t="s">
        <v>152</v>
      </c>
      <c r="G137" s="64">
        <v>1</v>
      </c>
      <c r="H137" s="56" t="str">
        <f t="shared" si="109"/>
        <v>XXX111/1</v>
      </c>
      <c r="I137" s="56" t="s">
        <v>5</v>
      </c>
      <c r="J137" s="102" t="s">
        <v>5</v>
      </c>
      <c r="K137" s="103">
        <v>0.23958333333333334</v>
      </c>
      <c r="L137" s="104">
        <v>0.24097222222222223</v>
      </c>
      <c r="M137" s="68" t="s">
        <v>122</v>
      </c>
      <c r="N137" s="104">
        <v>0.24444444444444446</v>
      </c>
      <c r="O137" s="68" t="s">
        <v>34</v>
      </c>
      <c r="P137" s="56" t="str">
        <f t="shared" si="100"/>
        <v>OK</v>
      </c>
      <c r="Q137" s="105">
        <f t="shared" si="101"/>
        <v>3.4722222222222376E-3</v>
      </c>
      <c r="R137" s="105">
        <f t="shared" si="102"/>
        <v>1.388888888888884E-3</v>
      </c>
      <c r="S137" s="105">
        <f t="shared" si="103"/>
        <v>4.8611111111111216E-3</v>
      </c>
      <c r="T137" s="105">
        <f t="shared" si="107"/>
        <v>0</v>
      </c>
      <c r="U137" s="56">
        <v>2.2999999999999998</v>
      </c>
      <c r="V137" s="56">
        <f>INDEX('Počty dní'!F:J,MATCH(E137,'Počty dní'!C:C,0),4)</f>
        <v>47</v>
      </c>
      <c r="W137" s="166">
        <f t="shared" si="104"/>
        <v>108.1</v>
      </c>
      <c r="X137" s="21"/>
    </row>
    <row r="138" spans="1:48" x14ac:dyDescent="0.25">
      <c r="A138" s="140">
        <v>114</v>
      </c>
      <c r="B138" s="56">
        <v>1114</v>
      </c>
      <c r="C138" s="56" t="s">
        <v>2</v>
      </c>
      <c r="D138" s="102"/>
      <c r="E138" s="101" t="str">
        <f t="shared" si="108"/>
        <v>X</v>
      </c>
      <c r="F138" s="56" t="s">
        <v>149</v>
      </c>
      <c r="G138" s="64">
        <v>3</v>
      </c>
      <c r="H138" s="56" t="str">
        <f t="shared" si="109"/>
        <v>XXX112/3</v>
      </c>
      <c r="I138" s="56" t="s">
        <v>5</v>
      </c>
      <c r="J138" s="102" t="s">
        <v>5</v>
      </c>
      <c r="K138" s="103">
        <v>0.25069444444444444</v>
      </c>
      <c r="L138" s="104">
        <v>0.25138888888888888</v>
      </c>
      <c r="M138" s="68" t="s">
        <v>34</v>
      </c>
      <c r="N138" s="104">
        <v>0.28541666666666665</v>
      </c>
      <c r="O138" s="57" t="s">
        <v>48</v>
      </c>
      <c r="P138" s="56" t="str">
        <f t="shared" si="100"/>
        <v>OK</v>
      </c>
      <c r="Q138" s="105">
        <f t="shared" si="101"/>
        <v>3.4027777777777768E-2</v>
      </c>
      <c r="R138" s="105">
        <f t="shared" si="102"/>
        <v>6.9444444444444198E-4</v>
      </c>
      <c r="S138" s="105">
        <f t="shared" si="103"/>
        <v>3.472222222222221E-2</v>
      </c>
      <c r="T138" s="105">
        <f t="shared" si="107"/>
        <v>6.2499999999999778E-3</v>
      </c>
      <c r="U138" s="56">
        <v>29.9</v>
      </c>
      <c r="V138" s="56">
        <f>INDEX('Počty dní'!F:J,MATCH(E138,'Počty dní'!C:C,0),4)</f>
        <v>47</v>
      </c>
      <c r="W138" s="166">
        <f t="shared" si="104"/>
        <v>1405.3</v>
      </c>
      <c r="X138" s="21"/>
    </row>
    <row r="139" spans="1:48" x14ac:dyDescent="0.25">
      <c r="A139" s="140">
        <v>114</v>
      </c>
      <c r="B139" s="56">
        <v>1114</v>
      </c>
      <c r="C139" s="56" t="s">
        <v>2</v>
      </c>
      <c r="D139" s="102"/>
      <c r="E139" s="101" t="str">
        <f t="shared" si="108"/>
        <v>X</v>
      </c>
      <c r="F139" s="56" t="s">
        <v>149</v>
      </c>
      <c r="G139" s="64">
        <v>6</v>
      </c>
      <c r="H139" s="56" t="str">
        <f t="shared" si="109"/>
        <v>XXX112/6</v>
      </c>
      <c r="I139" s="56" t="s">
        <v>5</v>
      </c>
      <c r="J139" s="102" t="s">
        <v>5</v>
      </c>
      <c r="K139" s="103">
        <v>0.28541666666666671</v>
      </c>
      <c r="L139" s="104">
        <v>0.28611111111111115</v>
      </c>
      <c r="M139" s="68" t="s">
        <v>48</v>
      </c>
      <c r="N139" s="104">
        <v>0.32361111111111113</v>
      </c>
      <c r="O139" s="57" t="s">
        <v>34</v>
      </c>
      <c r="P139" s="56" t="str">
        <f t="shared" si="100"/>
        <v>OK</v>
      </c>
      <c r="Q139" s="105">
        <f t="shared" si="101"/>
        <v>3.7499999999999978E-2</v>
      </c>
      <c r="R139" s="105">
        <f t="shared" si="102"/>
        <v>6.9444444444444198E-4</v>
      </c>
      <c r="S139" s="105">
        <f t="shared" si="103"/>
        <v>3.819444444444442E-2</v>
      </c>
      <c r="T139" s="105">
        <f t="shared" si="107"/>
        <v>0</v>
      </c>
      <c r="U139" s="56">
        <v>29.8</v>
      </c>
      <c r="V139" s="56">
        <f>INDEX('Počty dní'!F:J,MATCH(E139,'Počty dní'!C:C,0),4)</f>
        <v>47</v>
      </c>
      <c r="W139" s="166">
        <f t="shared" si="104"/>
        <v>1400.6000000000001</v>
      </c>
      <c r="X139" s="21"/>
    </row>
    <row r="140" spans="1:48" x14ac:dyDescent="0.25">
      <c r="A140" s="140">
        <v>114</v>
      </c>
      <c r="B140" s="56">
        <v>1114</v>
      </c>
      <c r="C140" s="56" t="s">
        <v>2</v>
      </c>
      <c r="D140" s="102"/>
      <c r="E140" s="101" t="str">
        <f t="shared" si="108"/>
        <v>X</v>
      </c>
      <c r="F140" s="56" t="s">
        <v>149</v>
      </c>
      <c r="G140" s="64">
        <v>7</v>
      </c>
      <c r="H140" s="56" t="str">
        <f t="shared" si="109"/>
        <v>XXX112/7</v>
      </c>
      <c r="I140" s="56" t="s">
        <v>5</v>
      </c>
      <c r="J140" s="102" t="s">
        <v>5</v>
      </c>
      <c r="K140" s="103">
        <v>0.50347222222222221</v>
      </c>
      <c r="L140" s="104">
        <v>0.50555555555555554</v>
      </c>
      <c r="M140" s="68" t="s">
        <v>34</v>
      </c>
      <c r="N140" s="104">
        <v>0.54583333333333328</v>
      </c>
      <c r="O140" s="57" t="s">
        <v>48</v>
      </c>
      <c r="P140" s="56" t="str">
        <f t="shared" si="100"/>
        <v>OK</v>
      </c>
      <c r="Q140" s="105">
        <f t="shared" si="101"/>
        <v>4.0277777777777746E-2</v>
      </c>
      <c r="R140" s="105">
        <f t="shared" si="102"/>
        <v>2.0833333333333259E-3</v>
      </c>
      <c r="S140" s="105">
        <f t="shared" si="103"/>
        <v>4.2361111111111072E-2</v>
      </c>
      <c r="T140" s="105">
        <f t="shared" si="107"/>
        <v>0.17986111111111108</v>
      </c>
      <c r="U140" s="56">
        <v>34.6</v>
      </c>
      <c r="V140" s="56">
        <f>INDEX('Počty dní'!F:J,MATCH(E140,'Počty dní'!C:C,0),4)</f>
        <v>47</v>
      </c>
      <c r="W140" s="166">
        <f t="shared" si="104"/>
        <v>1626.2</v>
      </c>
      <c r="X140" s="21"/>
    </row>
    <row r="141" spans="1:48" x14ac:dyDescent="0.25">
      <c r="A141" s="140">
        <v>114</v>
      </c>
      <c r="B141" s="56">
        <v>1114</v>
      </c>
      <c r="C141" s="56" t="s">
        <v>2</v>
      </c>
      <c r="D141" s="102"/>
      <c r="E141" s="101" t="str">
        <f t="shared" si="108"/>
        <v>X</v>
      </c>
      <c r="F141" s="56" t="s">
        <v>149</v>
      </c>
      <c r="G141" s="64">
        <v>10</v>
      </c>
      <c r="H141" s="56" t="str">
        <f t="shared" si="109"/>
        <v>XXX112/10</v>
      </c>
      <c r="I141" s="56" t="s">
        <v>5</v>
      </c>
      <c r="J141" s="102" t="s">
        <v>5</v>
      </c>
      <c r="K141" s="103">
        <v>0.54583333333333328</v>
      </c>
      <c r="L141" s="104">
        <v>0.54583333333333328</v>
      </c>
      <c r="M141" s="57" t="s">
        <v>48</v>
      </c>
      <c r="N141" s="104">
        <v>0.57708333333333328</v>
      </c>
      <c r="O141" s="57" t="s">
        <v>34</v>
      </c>
      <c r="P141" s="56" t="str">
        <f t="shared" si="100"/>
        <v>OK</v>
      </c>
      <c r="Q141" s="105">
        <f t="shared" si="101"/>
        <v>3.125E-2</v>
      </c>
      <c r="R141" s="105">
        <f t="shared" si="102"/>
        <v>0</v>
      </c>
      <c r="S141" s="105">
        <f t="shared" si="103"/>
        <v>3.125E-2</v>
      </c>
      <c r="T141" s="105">
        <f t="shared" si="107"/>
        <v>0</v>
      </c>
      <c r="U141" s="56">
        <v>26</v>
      </c>
      <c r="V141" s="56">
        <f>INDEX('Počty dní'!F:J,MATCH(E141,'Počty dní'!C:C,0),4)</f>
        <v>47</v>
      </c>
      <c r="W141" s="166">
        <f t="shared" si="104"/>
        <v>1222</v>
      </c>
      <c r="X141" s="21"/>
    </row>
    <row r="142" spans="1:48" x14ac:dyDescent="0.25">
      <c r="A142" s="140">
        <v>114</v>
      </c>
      <c r="B142" s="56">
        <v>1114</v>
      </c>
      <c r="C142" s="56" t="s">
        <v>2</v>
      </c>
      <c r="D142" s="102"/>
      <c r="E142" s="101" t="str">
        <f t="shared" si="108"/>
        <v>X</v>
      </c>
      <c r="F142" s="56" t="s">
        <v>152</v>
      </c>
      <c r="G142" s="64">
        <v>6</v>
      </c>
      <c r="H142" s="56" t="str">
        <f t="shared" si="109"/>
        <v>XXX111/6</v>
      </c>
      <c r="I142" s="56" t="s">
        <v>5</v>
      </c>
      <c r="J142" s="102" t="s">
        <v>5</v>
      </c>
      <c r="K142" s="103">
        <v>0.58680555555555558</v>
      </c>
      <c r="L142" s="104">
        <v>0.58680555555555558</v>
      </c>
      <c r="M142" s="57" t="s">
        <v>34</v>
      </c>
      <c r="N142" s="104">
        <v>0.59027777777777779</v>
      </c>
      <c r="O142" s="68" t="s">
        <v>122</v>
      </c>
      <c r="P142" s="56" t="str">
        <f t="shared" si="100"/>
        <v>OK</v>
      </c>
      <c r="Q142" s="105">
        <f t="shared" si="101"/>
        <v>3.4722222222222099E-3</v>
      </c>
      <c r="R142" s="105">
        <f t="shared" si="102"/>
        <v>0</v>
      </c>
      <c r="S142" s="105">
        <f t="shared" si="103"/>
        <v>3.4722222222222099E-3</v>
      </c>
      <c r="T142" s="105">
        <f t="shared" si="107"/>
        <v>9.7222222222222987E-3</v>
      </c>
      <c r="U142" s="56">
        <v>2.2999999999999998</v>
      </c>
      <c r="V142" s="56">
        <f>INDEX('Počty dní'!F:J,MATCH(E142,'Počty dní'!C:C,0),4)</f>
        <v>47</v>
      </c>
      <c r="W142" s="166">
        <f t="shared" si="104"/>
        <v>108.1</v>
      </c>
      <c r="X142" s="21"/>
    </row>
    <row r="143" spans="1:48" x14ac:dyDescent="0.25">
      <c r="A143" s="140">
        <v>114</v>
      </c>
      <c r="B143" s="56">
        <v>1114</v>
      </c>
      <c r="C143" s="56" t="s">
        <v>2</v>
      </c>
      <c r="D143" s="102"/>
      <c r="E143" s="101" t="str">
        <f t="shared" si="108"/>
        <v>X</v>
      </c>
      <c r="F143" s="56" t="s">
        <v>152</v>
      </c>
      <c r="G143" s="64">
        <v>9</v>
      </c>
      <c r="H143" s="56" t="str">
        <f t="shared" si="109"/>
        <v>XXX111/9</v>
      </c>
      <c r="I143" s="56" t="s">
        <v>5</v>
      </c>
      <c r="J143" s="102" t="s">
        <v>5</v>
      </c>
      <c r="K143" s="103">
        <v>0.59027777777777779</v>
      </c>
      <c r="L143" s="104">
        <v>0.59375</v>
      </c>
      <c r="M143" s="68" t="s">
        <v>122</v>
      </c>
      <c r="N143" s="104">
        <v>0.59722222222222221</v>
      </c>
      <c r="O143" s="57" t="s">
        <v>34</v>
      </c>
      <c r="P143" s="56" t="str">
        <f t="shared" si="100"/>
        <v>OK</v>
      </c>
      <c r="Q143" s="105">
        <f t="shared" si="101"/>
        <v>3.4722222222222099E-3</v>
      </c>
      <c r="R143" s="105">
        <f t="shared" si="102"/>
        <v>3.4722222222222099E-3</v>
      </c>
      <c r="S143" s="105">
        <f t="shared" si="103"/>
        <v>6.9444444444444198E-3</v>
      </c>
      <c r="T143" s="105">
        <f t="shared" si="107"/>
        <v>0</v>
      </c>
      <c r="U143" s="56">
        <v>3.3</v>
      </c>
      <c r="V143" s="56">
        <f>INDEX('Počty dní'!F:J,MATCH(E143,'Počty dní'!C:C,0),4)</f>
        <v>47</v>
      </c>
      <c r="W143" s="166">
        <f t="shared" si="104"/>
        <v>155.1</v>
      </c>
      <c r="X143" s="21"/>
    </row>
    <row r="144" spans="1:48" x14ac:dyDescent="0.25">
      <c r="A144" s="140">
        <v>114</v>
      </c>
      <c r="B144" s="56">
        <v>1114</v>
      </c>
      <c r="C144" s="56" t="s">
        <v>2</v>
      </c>
      <c r="D144" s="102"/>
      <c r="E144" s="101" t="str">
        <f t="shared" si="108"/>
        <v>X</v>
      </c>
      <c r="F144" s="56" t="s">
        <v>152</v>
      </c>
      <c r="G144" s="64">
        <v>11</v>
      </c>
      <c r="H144" s="56" t="str">
        <f t="shared" si="109"/>
        <v>XXX111/11</v>
      </c>
      <c r="I144" s="56" t="s">
        <v>5</v>
      </c>
      <c r="J144" s="102" t="s">
        <v>5</v>
      </c>
      <c r="K144" s="103">
        <v>0.60763888888888895</v>
      </c>
      <c r="L144" s="104">
        <v>0.61249999999999993</v>
      </c>
      <c r="M144" s="57" t="s">
        <v>34</v>
      </c>
      <c r="N144" s="104">
        <v>0.6430555555555556</v>
      </c>
      <c r="O144" s="57" t="s">
        <v>47</v>
      </c>
      <c r="P144" s="56" t="str">
        <f t="shared" si="100"/>
        <v>OK</v>
      </c>
      <c r="Q144" s="105">
        <f t="shared" si="101"/>
        <v>3.0555555555555669E-2</v>
      </c>
      <c r="R144" s="105">
        <f t="shared" si="102"/>
        <v>4.8611111111109828E-3</v>
      </c>
      <c r="S144" s="105">
        <f t="shared" si="103"/>
        <v>3.5416666666666652E-2</v>
      </c>
      <c r="T144" s="105">
        <f t="shared" si="107"/>
        <v>1.0416666666666741E-2</v>
      </c>
      <c r="U144" s="56">
        <v>31.8</v>
      </c>
      <c r="V144" s="56">
        <f>INDEX('Počty dní'!F:J,MATCH(E144,'Počty dní'!C:C,0),4)</f>
        <v>47</v>
      </c>
      <c r="W144" s="166">
        <f t="shared" si="104"/>
        <v>1494.6000000000001</v>
      </c>
      <c r="X144" s="21"/>
    </row>
    <row r="145" spans="1:24" x14ac:dyDescent="0.25">
      <c r="A145" s="140">
        <v>114</v>
      </c>
      <c r="B145" s="56">
        <v>1114</v>
      </c>
      <c r="C145" s="56" t="s">
        <v>2</v>
      </c>
      <c r="D145" s="102"/>
      <c r="E145" s="101" t="str">
        <f t="shared" ref="E145" si="110">CONCATENATE(C145,D145)</f>
        <v>X</v>
      </c>
      <c r="F145" s="56" t="s">
        <v>152</v>
      </c>
      <c r="G145" s="71">
        <v>10</v>
      </c>
      <c r="H145" s="56" t="str">
        <f t="shared" ref="H145" si="111">CONCATENATE(F145,"/",G145)</f>
        <v>XXX111/10</v>
      </c>
      <c r="I145" s="56" t="s">
        <v>5</v>
      </c>
      <c r="J145" s="102" t="s">
        <v>5</v>
      </c>
      <c r="K145" s="103">
        <v>0.64374999999999993</v>
      </c>
      <c r="L145" s="104">
        <v>0.64444444444444449</v>
      </c>
      <c r="M145" s="68" t="s">
        <v>47</v>
      </c>
      <c r="N145" s="104">
        <v>0.64861111111111114</v>
      </c>
      <c r="O145" s="57" t="s">
        <v>46</v>
      </c>
      <c r="P145" s="56" t="str">
        <f t="shared" si="100"/>
        <v>OK</v>
      </c>
      <c r="Q145" s="105">
        <f t="shared" si="101"/>
        <v>4.1666666666666519E-3</v>
      </c>
      <c r="R145" s="105">
        <f t="shared" si="102"/>
        <v>6.94444444444553E-4</v>
      </c>
      <c r="S145" s="105">
        <f t="shared" si="103"/>
        <v>4.8611111111112049E-3</v>
      </c>
      <c r="T145" s="105">
        <f t="shared" si="107"/>
        <v>6.9444444444433095E-4</v>
      </c>
      <c r="U145" s="56">
        <v>3.9</v>
      </c>
      <c r="V145" s="56">
        <f>INDEX('Počty dní'!F:J,MATCH(E145,'Počty dní'!C:C,0),4)</f>
        <v>47</v>
      </c>
      <c r="W145" s="166">
        <f t="shared" ref="W145" si="112">V145*U145</f>
        <v>183.29999999999998</v>
      </c>
      <c r="X145" s="21"/>
    </row>
    <row r="146" spans="1:24" x14ac:dyDescent="0.25">
      <c r="A146" s="140">
        <v>114</v>
      </c>
      <c r="B146" s="56">
        <v>1114</v>
      </c>
      <c r="C146" s="56" t="s">
        <v>2</v>
      </c>
      <c r="D146" s="102"/>
      <c r="E146" s="101" t="str">
        <f>CONCATENATE(C146,D146)</f>
        <v>X</v>
      </c>
      <c r="F146" s="56" t="s">
        <v>136</v>
      </c>
      <c r="G146" s="64">
        <v>9</v>
      </c>
      <c r="H146" s="56" t="str">
        <f>CONCATENATE(F146,"/",G146)</f>
        <v>XXX116/9</v>
      </c>
      <c r="I146" s="56" t="s">
        <v>5</v>
      </c>
      <c r="J146" s="102" t="s">
        <v>5</v>
      </c>
      <c r="K146" s="103">
        <v>0.64861111111111114</v>
      </c>
      <c r="L146" s="104">
        <v>0.64930555555555558</v>
      </c>
      <c r="M146" s="68" t="s">
        <v>46</v>
      </c>
      <c r="N146" s="104">
        <v>0.66527777777777775</v>
      </c>
      <c r="O146" s="57" t="s">
        <v>58</v>
      </c>
      <c r="P146" s="56" t="str">
        <f t="shared" si="100"/>
        <v>OK</v>
      </c>
      <c r="Q146" s="105">
        <f t="shared" si="101"/>
        <v>1.5972222222222165E-2</v>
      </c>
      <c r="R146" s="105">
        <f t="shared" si="102"/>
        <v>6.9444444444444198E-4</v>
      </c>
      <c r="S146" s="105">
        <f t="shared" si="103"/>
        <v>1.6666666666666607E-2</v>
      </c>
      <c r="T146" s="105">
        <f t="shared" si="107"/>
        <v>0</v>
      </c>
      <c r="U146" s="56">
        <v>16.5</v>
      </c>
      <c r="V146" s="56">
        <f>INDEX('Počty dní'!F:J,MATCH(E146,'Počty dní'!C:C,0),4)</f>
        <v>47</v>
      </c>
      <c r="W146" s="166">
        <f>V146*U146</f>
        <v>775.5</v>
      </c>
      <c r="X146" s="21"/>
    </row>
    <row r="147" spans="1:24" x14ac:dyDescent="0.25">
      <c r="A147" s="140">
        <v>114</v>
      </c>
      <c r="B147" s="56">
        <v>1114</v>
      </c>
      <c r="C147" s="56" t="s">
        <v>2</v>
      </c>
      <c r="D147" s="102"/>
      <c r="E147" s="101" t="str">
        <f>CONCATENATE(C147,D147)</f>
        <v>X</v>
      </c>
      <c r="F147" s="56" t="s">
        <v>136</v>
      </c>
      <c r="G147" s="71">
        <v>16</v>
      </c>
      <c r="H147" s="56" t="str">
        <f>CONCATENATE(F147,"/",G147)</f>
        <v>XXX116/16</v>
      </c>
      <c r="I147" s="56" t="s">
        <v>5</v>
      </c>
      <c r="J147" s="102" t="s">
        <v>5</v>
      </c>
      <c r="K147" s="103">
        <v>0.66527777777777775</v>
      </c>
      <c r="L147" s="104">
        <v>0.66666666666666663</v>
      </c>
      <c r="M147" s="57" t="s">
        <v>58</v>
      </c>
      <c r="N147" s="104">
        <v>0.68263888888888891</v>
      </c>
      <c r="O147" s="68" t="s">
        <v>46</v>
      </c>
      <c r="P147" s="56" t="str">
        <f t="shared" si="100"/>
        <v>OK</v>
      </c>
      <c r="Q147" s="105">
        <f t="shared" si="101"/>
        <v>1.5972222222222276E-2</v>
      </c>
      <c r="R147" s="105">
        <f t="shared" si="102"/>
        <v>1.388888888888884E-3</v>
      </c>
      <c r="S147" s="105">
        <f t="shared" si="103"/>
        <v>1.736111111111116E-2</v>
      </c>
      <c r="T147" s="105">
        <f t="shared" si="107"/>
        <v>0</v>
      </c>
      <c r="U147" s="56">
        <v>16.5</v>
      </c>
      <c r="V147" s="56">
        <f>INDEX('Počty dní'!F:J,MATCH(E147,'Počty dní'!C:C,0),4)</f>
        <v>47</v>
      </c>
      <c r="W147" s="166">
        <f>V147*U147</f>
        <v>775.5</v>
      </c>
      <c r="X147" s="21"/>
    </row>
    <row r="148" spans="1:24" x14ac:dyDescent="0.25">
      <c r="A148" s="140">
        <v>114</v>
      </c>
      <c r="B148" s="56">
        <v>1114</v>
      </c>
      <c r="C148" s="56" t="s">
        <v>2</v>
      </c>
      <c r="D148" s="102"/>
      <c r="E148" s="101" t="str">
        <f>CONCATENATE(C148,D148)</f>
        <v>X</v>
      </c>
      <c r="F148" s="56" t="s">
        <v>136</v>
      </c>
      <c r="G148" s="71">
        <v>18</v>
      </c>
      <c r="H148" s="56" t="str">
        <f>CONCATENATE(F148,"/",G148)</f>
        <v>XXX116/18</v>
      </c>
      <c r="I148" s="56" t="s">
        <v>5</v>
      </c>
      <c r="J148" s="102" t="s">
        <v>5</v>
      </c>
      <c r="K148" s="103">
        <v>0.69861111111111107</v>
      </c>
      <c r="L148" s="104">
        <v>0.70000000000000007</v>
      </c>
      <c r="M148" s="68" t="s">
        <v>46</v>
      </c>
      <c r="N148" s="104">
        <v>0.70347222222222217</v>
      </c>
      <c r="O148" s="68" t="s">
        <v>48</v>
      </c>
      <c r="P148" s="56" t="str">
        <f t="shared" si="100"/>
        <v>OK</v>
      </c>
      <c r="Q148" s="105">
        <f t="shared" si="101"/>
        <v>3.4722222222220989E-3</v>
      </c>
      <c r="R148" s="105">
        <f t="shared" si="102"/>
        <v>1.388888888888995E-3</v>
      </c>
      <c r="S148" s="105">
        <f t="shared" si="103"/>
        <v>4.8611111111110938E-3</v>
      </c>
      <c r="T148" s="105">
        <f t="shared" si="107"/>
        <v>1.5972222222222165E-2</v>
      </c>
      <c r="U148" s="56">
        <v>2.6</v>
      </c>
      <c r="V148" s="56">
        <f>INDEX('Počty dní'!F:J,MATCH(E148,'Počty dní'!C:C,0),4)</f>
        <v>47</v>
      </c>
      <c r="W148" s="166">
        <f>V148*U148</f>
        <v>122.2</v>
      </c>
      <c r="X148" s="21"/>
    </row>
    <row r="149" spans="1:24" ht="15.75" thickBot="1" x14ac:dyDescent="0.3">
      <c r="A149" s="141">
        <v>114</v>
      </c>
      <c r="B149" s="58">
        <v>1114</v>
      </c>
      <c r="C149" s="58" t="s">
        <v>2</v>
      </c>
      <c r="D149" s="106"/>
      <c r="E149" s="168" t="str">
        <f>CONCATENATE(C149,D149)</f>
        <v>X</v>
      </c>
      <c r="F149" s="58" t="s">
        <v>149</v>
      </c>
      <c r="G149" s="187">
        <v>14</v>
      </c>
      <c r="H149" s="58" t="str">
        <f>CONCATENATE(F149,"/",G149)</f>
        <v>XXX112/14</v>
      </c>
      <c r="I149" s="58" t="s">
        <v>5</v>
      </c>
      <c r="J149" s="106" t="s">
        <v>5</v>
      </c>
      <c r="K149" s="107">
        <v>0.7104166666666667</v>
      </c>
      <c r="L149" s="108">
        <v>0.71250000000000002</v>
      </c>
      <c r="M149" s="59" t="s">
        <v>48</v>
      </c>
      <c r="N149" s="108">
        <v>0.72986111111111107</v>
      </c>
      <c r="O149" s="59" t="s">
        <v>49</v>
      </c>
      <c r="P149" s="158"/>
      <c r="Q149" s="170">
        <f t="shared" si="101"/>
        <v>1.7361111111111049E-2</v>
      </c>
      <c r="R149" s="170">
        <f t="shared" si="102"/>
        <v>2.0833333333333259E-3</v>
      </c>
      <c r="S149" s="170">
        <f t="shared" si="103"/>
        <v>1.9444444444444375E-2</v>
      </c>
      <c r="T149" s="170">
        <f t="shared" si="107"/>
        <v>6.9444444444445308E-3</v>
      </c>
      <c r="U149" s="58">
        <v>17.100000000000001</v>
      </c>
      <c r="V149" s="58">
        <f>INDEX('Počty dní'!F:J,MATCH(E149,'Počty dní'!C:C,0),4)</f>
        <v>47</v>
      </c>
      <c r="W149" s="171">
        <f>V149*U149</f>
        <v>803.7</v>
      </c>
      <c r="X149" s="21"/>
    </row>
    <row r="150" spans="1:24" ht="15.75" thickBot="1" x14ac:dyDescent="0.3">
      <c r="A150" s="172" t="str">
        <f ca="1">CONCATENATE(INDIRECT("R[-1]C[0]",FALSE),"celkem")</f>
        <v>114celkem</v>
      </c>
      <c r="B150" s="173"/>
      <c r="C150" s="173" t="str">
        <f ca="1">INDIRECT("R[-1]C[12]",FALSE)</f>
        <v>Vidonín</v>
      </c>
      <c r="D150" s="174"/>
      <c r="E150" s="173"/>
      <c r="F150" s="175"/>
      <c r="G150" s="173"/>
      <c r="H150" s="176"/>
      <c r="I150" s="177"/>
      <c r="J150" s="178" t="str">
        <f ca="1">INDIRECT("R[-3]C[0]",FALSE)</f>
        <v>S</v>
      </c>
      <c r="K150" s="179"/>
      <c r="L150" s="180"/>
      <c r="M150" s="181"/>
      <c r="N150" s="180"/>
      <c r="O150" s="182"/>
      <c r="P150" s="173"/>
      <c r="Q150" s="195">
        <f>SUM(Q134:Q149)</f>
        <v>0.29166666666666652</v>
      </c>
      <c r="R150" s="195">
        <f>SUM(R134:R149)</f>
        <v>2.1527777777777812E-2</v>
      </c>
      <c r="S150" s="195">
        <f>SUM(S134:S149)</f>
        <v>0.31319444444444433</v>
      </c>
      <c r="T150" s="195">
        <f>SUM(T134:T149)</f>
        <v>0.23333333333333334</v>
      </c>
      <c r="U150" s="184">
        <f>SUM(U134:U149)</f>
        <v>260.20000000000005</v>
      </c>
      <c r="V150" s="185"/>
      <c r="W150" s="186">
        <f>SUM(W134:W149)</f>
        <v>12229.400000000001</v>
      </c>
      <c r="X150" s="21"/>
    </row>
    <row r="151" spans="1:24" x14ac:dyDescent="0.25">
      <c r="A151" s="109"/>
      <c r="F151" s="75"/>
      <c r="H151" s="110"/>
      <c r="I151" s="111"/>
      <c r="J151" s="112"/>
      <c r="K151" s="113"/>
      <c r="L151" s="121"/>
      <c r="M151" s="83"/>
      <c r="N151" s="121"/>
      <c r="O151" s="61"/>
      <c r="Q151" s="114"/>
      <c r="R151" s="114"/>
      <c r="S151" s="114"/>
      <c r="T151" s="114"/>
      <c r="U151" s="115"/>
      <c r="W151" s="115"/>
      <c r="X151" s="21"/>
    </row>
    <row r="152" spans="1:24" ht="15.75" thickBot="1" x14ac:dyDescent="0.3">
      <c r="D152" s="129"/>
      <c r="E152" s="116"/>
      <c r="G152" s="67"/>
      <c r="K152" s="117"/>
      <c r="L152" s="118"/>
      <c r="M152" s="70"/>
      <c r="N152" s="118"/>
      <c r="O152" s="70"/>
      <c r="X152" s="21"/>
    </row>
    <row r="153" spans="1:24" x14ac:dyDescent="0.25">
      <c r="A153" s="138">
        <v>115</v>
      </c>
      <c r="B153" s="53">
        <v>1115</v>
      </c>
      <c r="C153" s="53" t="s">
        <v>2</v>
      </c>
      <c r="D153" s="96"/>
      <c r="E153" s="160" t="str">
        <f t="shared" ref="E153" si="113">CONCATENATE(C153,D153)</f>
        <v>X</v>
      </c>
      <c r="F153" s="53" t="s">
        <v>136</v>
      </c>
      <c r="G153" s="188">
        <v>2</v>
      </c>
      <c r="H153" s="53" t="str">
        <f t="shared" ref="H153" si="114">CONCATENATE(F153,"/",G153)</f>
        <v>XXX116/2</v>
      </c>
      <c r="I153" s="53" t="s">
        <v>5</v>
      </c>
      <c r="J153" s="96" t="s">
        <v>5</v>
      </c>
      <c r="K153" s="162">
        <v>0.16944444444444443</v>
      </c>
      <c r="L153" s="163">
        <v>0.17013888888888887</v>
      </c>
      <c r="M153" s="164" t="s">
        <v>54</v>
      </c>
      <c r="N153" s="163">
        <v>0.18263888888888891</v>
      </c>
      <c r="O153" s="193" t="s">
        <v>48</v>
      </c>
      <c r="P153" s="53" t="str">
        <f t="shared" ref="P153:P162" si="115">IF(M154=O153,"OK","POZOR")</f>
        <v>OK</v>
      </c>
      <c r="Q153" s="165">
        <f t="shared" ref="Q153:Q163" si="116">IF(ISNUMBER(G153),N153-L153,IF(F153="přejezd",N153-L153,0))</f>
        <v>1.2500000000000039E-2</v>
      </c>
      <c r="R153" s="165">
        <f t="shared" ref="R153:R163" si="117">IF(ISNUMBER(G153),L153-K153,0)</f>
        <v>6.9444444444444198E-4</v>
      </c>
      <c r="S153" s="165">
        <f t="shared" ref="S153:S163" si="118">Q153+R153</f>
        <v>1.3194444444444481E-2</v>
      </c>
      <c r="T153" s="165"/>
      <c r="U153" s="53">
        <v>11.4</v>
      </c>
      <c r="V153" s="53">
        <f>INDEX('Počty dní'!F:J,MATCH(E153,'Počty dní'!C:C,0),4)</f>
        <v>47</v>
      </c>
      <c r="W153" s="98">
        <f t="shared" ref="W153:W162" si="119">V153*U153</f>
        <v>535.80000000000007</v>
      </c>
      <c r="X153" s="21"/>
    </row>
    <row r="154" spans="1:24" x14ac:dyDescent="0.25">
      <c r="A154" s="140">
        <v>115</v>
      </c>
      <c r="B154" s="56">
        <v>1115</v>
      </c>
      <c r="C154" s="56" t="s">
        <v>2</v>
      </c>
      <c r="D154" s="102"/>
      <c r="E154" s="101" t="str">
        <f t="shared" ref="E154:E162" si="120">CONCATENATE(C154,D154)</f>
        <v>X</v>
      </c>
      <c r="F154" s="56" t="s">
        <v>136</v>
      </c>
      <c r="G154" s="64">
        <v>1</v>
      </c>
      <c r="H154" s="56" t="str">
        <f t="shared" ref="H154:H162" si="121">CONCATENATE(F154,"/",G154)</f>
        <v>XXX116/1</v>
      </c>
      <c r="I154" s="56" t="s">
        <v>5</v>
      </c>
      <c r="J154" s="102" t="s">
        <v>5</v>
      </c>
      <c r="K154" s="103">
        <v>0.1875</v>
      </c>
      <c r="L154" s="104">
        <v>0.1875</v>
      </c>
      <c r="M154" s="68" t="s">
        <v>48</v>
      </c>
      <c r="N154" s="104">
        <v>0.20694444444444446</v>
      </c>
      <c r="O154" s="57" t="s">
        <v>58</v>
      </c>
      <c r="P154" s="56" t="str">
        <f t="shared" si="115"/>
        <v>OK</v>
      </c>
      <c r="Q154" s="105">
        <f t="shared" si="116"/>
        <v>1.9444444444444459E-2</v>
      </c>
      <c r="R154" s="105">
        <f t="shared" si="117"/>
        <v>0</v>
      </c>
      <c r="S154" s="105">
        <f t="shared" si="118"/>
        <v>1.9444444444444459E-2</v>
      </c>
      <c r="T154" s="105">
        <f t="shared" ref="T154:T163" si="122">K154-N153</f>
        <v>4.8611111111110938E-3</v>
      </c>
      <c r="U154" s="56">
        <v>19.100000000000001</v>
      </c>
      <c r="V154" s="56">
        <f>INDEX('Počty dní'!F:J,MATCH(E154,'Počty dní'!C:C,0),4)</f>
        <v>47</v>
      </c>
      <c r="W154" s="166">
        <f t="shared" si="119"/>
        <v>897.7</v>
      </c>
      <c r="X154" s="21"/>
    </row>
    <row r="155" spans="1:24" x14ac:dyDescent="0.25">
      <c r="A155" s="140">
        <v>115</v>
      </c>
      <c r="B155" s="56">
        <v>1115</v>
      </c>
      <c r="C155" s="56" t="s">
        <v>2</v>
      </c>
      <c r="D155" s="102"/>
      <c r="E155" s="101" t="str">
        <f t="shared" si="120"/>
        <v>X</v>
      </c>
      <c r="F155" s="56" t="s">
        <v>136</v>
      </c>
      <c r="G155" s="64">
        <v>4</v>
      </c>
      <c r="H155" s="56" t="str">
        <f t="shared" si="121"/>
        <v>XXX116/4</v>
      </c>
      <c r="I155" s="56" t="s">
        <v>5</v>
      </c>
      <c r="J155" s="102" t="s">
        <v>5</v>
      </c>
      <c r="K155" s="103">
        <v>0.22500000000000001</v>
      </c>
      <c r="L155" s="104">
        <v>0.22569444444444445</v>
      </c>
      <c r="M155" s="57" t="s">
        <v>58</v>
      </c>
      <c r="N155" s="104">
        <v>0.24513888888888888</v>
      </c>
      <c r="O155" s="68" t="s">
        <v>48</v>
      </c>
      <c r="P155" s="56" t="str">
        <f t="shared" si="115"/>
        <v>OK</v>
      </c>
      <c r="Q155" s="105">
        <f t="shared" si="116"/>
        <v>1.9444444444444431E-2</v>
      </c>
      <c r="R155" s="105">
        <f t="shared" si="117"/>
        <v>6.9444444444444198E-4</v>
      </c>
      <c r="S155" s="105">
        <f t="shared" si="118"/>
        <v>2.0138888888888873E-2</v>
      </c>
      <c r="T155" s="105">
        <f t="shared" si="122"/>
        <v>1.8055555555555547E-2</v>
      </c>
      <c r="U155" s="56">
        <v>19.100000000000001</v>
      </c>
      <c r="V155" s="56">
        <f>INDEX('Počty dní'!F:J,MATCH(E155,'Počty dní'!C:C,0),4)</f>
        <v>47</v>
      </c>
      <c r="W155" s="166">
        <f t="shared" si="119"/>
        <v>897.7</v>
      </c>
      <c r="X155" s="21"/>
    </row>
    <row r="156" spans="1:24" x14ac:dyDescent="0.25">
      <c r="A156" s="140">
        <v>115</v>
      </c>
      <c r="B156" s="56">
        <v>1115</v>
      </c>
      <c r="C156" s="56" t="s">
        <v>2</v>
      </c>
      <c r="D156" s="102"/>
      <c r="E156" s="101" t="str">
        <f t="shared" si="120"/>
        <v>X</v>
      </c>
      <c r="F156" s="56" t="s">
        <v>152</v>
      </c>
      <c r="G156" s="72">
        <v>4</v>
      </c>
      <c r="H156" s="56" t="str">
        <f t="shared" si="121"/>
        <v>XXX111/4</v>
      </c>
      <c r="I156" s="56" t="s">
        <v>5</v>
      </c>
      <c r="J156" s="102" t="s">
        <v>5</v>
      </c>
      <c r="K156" s="103">
        <v>0.2673611111111111</v>
      </c>
      <c r="L156" s="104">
        <v>0.26874999999999999</v>
      </c>
      <c r="M156" s="57" t="s">
        <v>48</v>
      </c>
      <c r="N156" s="104">
        <v>0.30624999999999997</v>
      </c>
      <c r="O156" s="68" t="s">
        <v>34</v>
      </c>
      <c r="P156" s="56" t="str">
        <f t="shared" si="115"/>
        <v>OK</v>
      </c>
      <c r="Q156" s="105">
        <f t="shared" si="116"/>
        <v>3.7499999999999978E-2</v>
      </c>
      <c r="R156" s="105">
        <f t="shared" si="117"/>
        <v>1.388888888888884E-3</v>
      </c>
      <c r="S156" s="105">
        <f t="shared" si="118"/>
        <v>3.8888888888888862E-2</v>
      </c>
      <c r="T156" s="105">
        <f t="shared" si="122"/>
        <v>2.2222222222222227E-2</v>
      </c>
      <c r="U156" s="56">
        <v>32.299999999999997</v>
      </c>
      <c r="V156" s="56">
        <f>INDEX('Počty dní'!F:J,MATCH(E156,'Počty dní'!C:C,0),4)</f>
        <v>47</v>
      </c>
      <c r="W156" s="166">
        <f t="shared" si="119"/>
        <v>1518.1</v>
      </c>
      <c r="X156" s="21"/>
    </row>
    <row r="157" spans="1:24" x14ac:dyDescent="0.25">
      <c r="A157" s="140">
        <v>115</v>
      </c>
      <c r="B157" s="56">
        <v>1115</v>
      </c>
      <c r="C157" s="56" t="s">
        <v>2</v>
      </c>
      <c r="D157" s="102"/>
      <c r="E157" s="101" t="str">
        <f t="shared" si="120"/>
        <v>X</v>
      </c>
      <c r="F157" s="56" t="s">
        <v>152</v>
      </c>
      <c r="G157" s="64">
        <v>7</v>
      </c>
      <c r="H157" s="56" t="str">
        <f t="shared" si="121"/>
        <v>XXX111/7</v>
      </c>
      <c r="I157" s="56" t="s">
        <v>5</v>
      </c>
      <c r="J157" s="102" t="s">
        <v>5</v>
      </c>
      <c r="K157" s="103">
        <v>0.54722222222222217</v>
      </c>
      <c r="L157" s="104">
        <v>0.54999999999999993</v>
      </c>
      <c r="M157" s="68" t="s">
        <v>34</v>
      </c>
      <c r="N157" s="104">
        <v>0.57708333333333328</v>
      </c>
      <c r="O157" s="57" t="s">
        <v>100</v>
      </c>
      <c r="P157" s="56" t="str">
        <f t="shared" si="115"/>
        <v>OK</v>
      </c>
      <c r="Q157" s="105">
        <f t="shared" si="116"/>
        <v>2.7083333333333348E-2</v>
      </c>
      <c r="R157" s="105">
        <f t="shared" si="117"/>
        <v>2.7777777777777679E-3</v>
      </c>
      <c r="S157" s="105">
        <f t="shared" si="118"/>
        <v>2.9861111111111116E-2</v>
      </c>
      <c r="T157" s="105">
        <f t="shared" si="122"/>
        <v>0.2409722222222222</v>
      </c>
      <c r="U157" s="56">
        <v>24.1</v>
      </c>
      <c r="V157" s="56">
        <f>INDEX('Počty dní'!F:J,MATCH(E157,'Počty dní'!C:C,0),4)</f>
        <v>47</v>
      </c>
      <c r="W157" s="166">
        <f t="shared" si="119"/>
        <v>1132.7</v>
      </c>
      <c r="X157" s="21"/>
    </row>
    <row r="158" spans="1:24" x14ac:dyDescent="0.25">
      <c r="A158" s="140">
        <v>115</v>
      </c>
      <c r="B158" s="56">
        <v>1115</v>
      </c>
      <c r="C158" s="56" t="s">
        <v>2</v>
      </c>
      <c r="D158" s="102"/>
      <c r="E158" s="101" t="str">
        <f t="shared" si="120"/>
        <v>X</v>
      </c>
      <c r="F158" s="56" t="s">
        <v>152</v>
      </c>
      <c r="G158" s="72">
        <v>6</v>
      </c>
      <c r="H158" s="56" t="str">
        <f t="shared" si="121"/>
        <v>XXX111/6</v>
      </c>
      <c r="I158" s="56" t="s">
        <v>5</v>
      </c>
      <c r="J158" s="102" t="s">
        <v>5</v>
      </c>
      <c r="K158" s="103">
        <v>0.57708333333333328</v>
      </c>
      <c r="L158" s="104">
        <v>0.5805555555555556</v>
      </c>
      <c r="M158" s="57" t="s">
        <v>100</v>
      </c>
      <c r="N158" s="104">
        <v>0.60833333333333328</v>
      </c>
      <c r="O158" s="57" t="s">
        <v>34</v>
      </c>
      <c r="P158" s="56" t="str">
        <f t="shared" si="115"/>
        <v>OK</v>
      </c>
      <c r="Q158" s="105">
        <f t="shared" si="116"/>
        <v>2.7777777777777679E-2</v>
      </c>
      <c r="R158" s="105">
        <f t="shared" si="117"/>
        <v>3.4722222222223209E-3</v>
      </c>
      <c r="S158" s="105">
        <f t="shared" si="118"/>
        <v>3.125E-2</v>
      </c>
      <c r="T158" s="105">
        <f t="shared" si="122"/>
        <v>0</v>
      </c>
      <c r="U158" s="56">
        <v>23.9</v>
      </c>
      <c r="V158" s="56">
        <f>INDEX('Počty dní'!F:J,MATCH(E158,'Počty dní'!C:C,0),4)</f>
        <v>47</v>
      </c>
      <c r="W158" s="166">
        <f t="shared" si="119"/>
        <v>1123.3</v>
      </c>
      <c r="X158" s="21"/>
    </row>
    <row r="159" spans="1:24" x14ac:dyDescent="0.25">
      <c r="A159" s="140">
        <v>115</v>
      </c>
      <c r="B159" s="56">
        <v>1115</v>
      </c>
      <c r="C159" s="56" t="s">
        <v>2</v>
      </c>
      <c r="D159" s="102"/>
      <c r="E159" s="101" t="str">
        <f t="shared" si="120"/>
        <v>X</v>
      </c>
      <c r="F159" s="56" t="s">
        <v>149</v>
      </c>
      <c r="G159" s="64">
        <v>9</v>
      </c>
      <c r="H159" s="56" t="str">
        <f t="shared" si="121"/>
        <v>XXX112/9</v>
      </c>
      <c r="I159" s="56" t="s">
        <v>5</v>
      </c>
      <c r="J159" s="102" t="s">
        <v>5</v>
      </c>
      <c r="K159" s="103">
        <v>0.61111111111111105</v>
      </c>
      <c r="L159" s="104">
        <v>0.61597222222222225</v>
      </c>
      <c r="M159" s="68" t="s">
        <v>34</v>
      </c>
      <c r="N159" s="104">
        <v>0.65138888888888891</v>
      </c>
      <c r="O159" s="57" t="s">
        <v>46</v>
      </c>
      <c r="P159" s="56" t="str">
        <f t="shared" si="115"/>
        <v>OK</v>
      </c>
      <c r="Q159" s="105">
        <f t="shared" si="116"/>
        <v>3.5416666666666652E-2</v>
      </c>
      <c r="R159" s="105">
        <f t="shared" si="117"/>
        <v>4.8611111111112049E-3</v>
      </c>
      <c r="S159" s="105">
        <f t="shared" si="118"/>
        <v>4.0277777777777857E-2</v>
      </c>
      <c r="T159" s="105">
        <f t="shared" si="122"/>
        <v>2.7777777777777679E-3</v>
      </c>
      <c r="U159" s="56">
        <v>30.4</v>
      </c>
      <c r="V159" s="56">
        <f>INDEX('Počty dní'!F:J,MATCH(E159,'Počty dní'!C:C,0),4)</f>
        <v>47</v>
      </c>
      <c r="W159" s="166">
        <f t="shared" si="119"/>
        <v>1428.8</v>
      </c>
      <c r="X159" s="21"/>
    </row>
    <row r="160" spans="1:24" x14ac:dyDescent="0.25">
      <c r="A160" s="140">
        <v>115</v>
      </c>
      <c r="B160" s="56">
        <v>1115</v>
      </c>
      <c r="C160" s="56" t="s">
        <v>2</v>
      </c>
      <c r="D160" s="102"/>
      <c r="E160" s="101" t="str">
        <f t="shared" si="120"/>
        <v>X</v>
      </c>
      <c r="F160" s="56" t="s">
        <v>152</v>
      </c>
      <c r="G160" s="72">
        <v>14</v>
      </c>
      <c r="H160" s="56" t="str">
        <f t="shared" si="121"/>
        <v>XXX111/14</v>
      </c>
      <c r="I160" s="56" t="s">
        <v>5</v>
      </c>
      <c r="J160" s="102" t="s">
        <v>5</v>
      </c>
      <c r="K160" s="103">
        <v>0.65138888888888891</v>
      </c>
      <c r="L160" s="104">
        <v>0.65277777777777779</v>
      </c>
      <c r="M160" s="57" t="s">
        <v>46</v>
      </c>
      <c r="N160" s="104">
        <v>0.6791666666666667</v>
      </c>
      <c r="O160" s="66" t="s">
        <v>34</v>
      </c>
      <c r="P160" s="56" t="str">
        <f t="shared" si="115"/>
        <v>OK</v>
      </c>
      <c r="Q160" s="105">
        <f t="shared" si="116"/>
        <v>2.6388888888888906E-2</v>
      </c>
      <c r="R160" s="105">
        <f t="shared" si="117"/>
        <v>1.388888888888884E-3</v>
      </c>
      <c r="S160" s="105">
        <f t="shared" si="118"/>
        <v>2.777777777777779E-2</v>
      </c>
      <c r="T160" s="105">
        <f t="shared" si="122"/>
        <v>0</v>
      </c>
      <c r="U160" s="56">
        <v>23.2</v>
      </c>
      <c r="V160" s="56">
        <f>INDEX('Počty dní'!F:J,MATCH(E160,'Počty dní'!C:C,0),4)</f>
        <v>47</v>
      </c>
      <c r="W160" s="166">
        <f t="shared" si="119"/>
        <v>1090.3999999999999</v>
      </c>
      <c r="X160" s="21"/>
    </row>
    <row r="161" spans="1:48" x14ac:dyDescent="0.25">
      <c r="A161" s="140">
        <v>115</v>
      </c>
      <c r="B161" s="56">
        <v>1115</v>
      </c>
      <c r="C161" s="56" t="s">
        <v>2</v>
      </c>
      <c r="D161" s="102"/>
      <c r="E161" s="101" t="str">
        <f t="shared" si="120"/>
        <v>X</v>
      </c>
      <c r="F161" s="56" t="s">
        <v>152</v>
      </c>
      <c r="G161" s="64">
        <v>13</v>
      </c>
      <c r="H161" s="56" t="str">
        <f t="shared" si="121"/>
        <v>XXX111/13</v>
      </c>
      <c r="I161" s="56" t="s">
        <v>5</v>
      </c>
      <c r="J161" s="102" t="s">
        <v>5</v>
      </c>
      <c r="K161" s="103">
        <v>0.71388888888888891</v>
      </c>
      <c r="L161" s="104">
        <v>0.71666666666666667</v>
      </c>
      <c r="M161" s="68" t="s">
        <v>34</v>
      </c>
      <c r="N161" s="104">
        <v>0.74097222222222225</v>
      </c>
      <c r="O161" s="66" t="s">
        <v>46</v>
      </c>
      <c r="P161" s="56" t="str">
        <f t="shared" si="115"/>
        <v>OK</v>
      </c>
      <c r="Q161" s="105">
        <f t="shared" si="116"/>
        <v>2.430555555555558E-2</v>
      </c>
      <c r="R161" s="105">
        <f t="shared" si="117"/>
        <v>2.7777777777777679E-3</v>
      </c>
      <c r="S161" s="105">
        <f t="shared" si="118"/>
        <v>2.7083333333333348E-2</v>
      </c>
      <c r="T161" s="105">
        <f t="shared" si="122"/>
        <v>3.472222222222221E-2</v>
      </c>
      <c r="U161" s="56">
        <v>24.1</v>
      </c>
      <c r="V161" s="56">
        <f>INDEX('Počty dní'!F:J,MATCH(E161,'Počty dní'!C:C,0),4)</f>
        <v>47</v>
      </c>
      <c r="W161" s="166">
        <f t="shared" si="119"/>
        <v>1132.7</v>
      </c>
      <c r="X161" s="21"/>
    </row>
    <row r="162" spans="1:48" x14ac:dyDescent="0.25">
      <c r="A162" s="140">
        <v>115</v>
      </c>
      <c r="B162" s="56">
        <v>1115</v>
      </c>
      <c r="C162" s="56" t="s">
        <v>2</v>
      </c>
      <c r="D162" s="102"/>
      <c r="E162" s="101" t="str">
        <f t="shared" si="120"/>
        <v>X</v>
      </c>
      <c r="F162" s="56" t="s">
        <v>136</v>
      </c>
      <c r="G162" s="71">
        <v>20</v>
      </c>
      <c r="H162" s="56" t="str">
        <f t="shared" si="121"/>
        <v>XXX116/20</v>
      </c>
      <c r="I162" s="56" t="s">
        <v>5</v>
      </c>
      <c r="J162" s="102" t="s">
        <v>5</v>
      </c>
      <c r="K162" s="103">
        <v>0.74097222222222225</v>
      </c>
      <c r="L162" s="104">
        <v>0.7416666666666667</v>
      </c>
      <c r="M162" s="68" t="s">
        <v>46</v>
      </c>
      <c r="N162" s="104">
        <v>0.74513888888888891</v>
      </c>
      <c r="O162" s="68" t="s">
        <v>48</v>
      </c>
      <c r="P162" s="56" t="str">
        <f t="shared" si="115"/>
        <v>OK</v>
      </c>
      <c r="Q162" s="105">
        <f t="shared" si="116"/>
        <v>3.4722222222222099E-3</v>
      </c>
      <c r="R162" s="105">
        <f t="shared" si="117"/>
        <v>6.9444444444444198E-4</v>
      </c>
      <c r="S162" s="105">
        <f t="shared" si="118"/>
        <v>4.1666666666666519E-3</v>
      </c>
      <c r="T162" s="105">
        <f t="shared" si="122"/>
        <v>0</v>
      </c>
      <c r="U162" s="56">
        <v>2.6</v>
      </c>
      <c r="V162" s="56">
        <f>INDEX('Počty dní'!F:J,MATCH(E162,'Počty dní'!C:C,0),4)</f>
        <v>47</v>
      </c>
      <c r="W162" s="166">
        <f t="shared" si="119"/>
        <v>122.2</v>
      </c>
      <c r="X162" s="21"/>
    </row>
    <row r="163" spans="1:48" ht="15.75" thickBot="1" x14ac:dyDescent="0.3">
      <c r="A163" s="141">
        <v>115</v>
      </c>
      <c r="B163" s="58">
        <v>1115</v>
      </c>
      <c r="C163" s="58" t="s">
        <v>2</v>
      </c>
      <c r="D163" s="106"/>
      <c r="E163" s="168" t="str">
        <f t="shared" ref="E163" si="123">CONCATENATE(C163,D163)</f>
        <v>X</v>
      </c>
      <c r="F163" s="58" t="s">
        <v>136</v>
      </c>
      <c r="G163" s="187">
        <v>13</v>
      </c>
      <c r="H163" s="58" t="str">
        <f t="shared" ref="H163" si="124">CONCATENATE(F163,"/",G163)</f>
        <v>XXX116/13</v>
      </c>
      <c r="I163" s="58" t="s">
        <v>5</v>
      </c>
      <c r="J163" s="106" t="s">
        <v>5</v>
      </c>
      <c r="K163" s="107">
        <v>0.75208333333333333</v>
      </c>
      <c r="L163" s="108">
        <v>0.75416666666666676</v>
      </c>
      <c r="M163" s="60" t="s">
        <v>48</v>
      </c>
      <c r="N163" s="108">
        <v>0.76736111111111116</v>
      </c>
      <c r="O163" s="59" t="s">
        <v>54</v>
      </c>
      <c r="P163" s="158"/>
      <c r="Q163" s="170">
        <f t="shared" si="116"/>
        <v>1.3194444444444398E-2</v>
      </c>
      <c r="R163" s="170">
        <f t="shared" si="117"/>
        <v>2.083333333333437E-3</v>
      </c>
      <c r="S163" s="170">
        <f t="shared" si="118"/>
        <v>1.5277777777777835E-2</v>
      </c>
      <c r="T163" s="170">
        <f t="shared" si="122"/>
        <v>6.9444444444444198E-3</v>
      </c>
      <c r="U163" s="58">
        <v>11.4</v>
      </c>
      <c r="V163" s="58">
        <f>INDEX('Počty dní'!F:J,MATCH(E163,'Počty dní'!C:C,0),4)</f>
        <v>47</v>
      </c>
      <c r="W163" s="171">
        <f t="shared" ref="W163" si="125">V163*U163</f>
        <v>535.80000000000007</v>
      </c>
      <c r="X163" s="21"/>
    </row>
    <row r="164" spans="1:48" ht="15.75" thickBot="1" x14ac:dyDescent="0.3">
      <c r="A164" s="172" t="str">
        <f ca="1">CONCATENATE(INDIRECT("R[-1]C[0]",FALSE),"celkem")</f>
        <v>115celkem</v>
      </c>
      <c r="B164" s="173"/>
      <c r="C164" s="173" t="str">
        <f ca="1">INDIRECT("R[-1]C[12]",FALSE)</f>
        <v>Sklené n.Osl.</v>
      </c>
      <c r="D164" s="174"/>
      <c r="E164" s="173"/>
      <c r="F164" s="175"/>
      <c r="G164" s="173"/>
      <c r="H164" s="176"/>
      <c r="I164" s="177"/>
      <c r="J164" s="178" t="str">
        <f ca="1">INDIRECT("R[-3]C[0]",FALSE)</f>
        <v>S</v>
      </c>
      <c r="K164" s="179"/>
      <c r="L164" s="180"/>
      <c r="M164" s="181"/>
      <c r="N164" s="180"/>
      <c r="O164" s="182"/>
      <c r="P164" s="173"/>
      <c r="Q164" s="183">
        <f>SUM(Q153:Q163)</f>
        <v>0.24652777777777768</v>
      </c>
      <c r="R164" s="183">
        <f>SUM(R153:R163)</f>
        <v>2.0833333333333592E-2</v>
      </c>
      <c r="S164" s="183">
        <f>SUM(S153:S163)</f>
        <v>0.26736111111111127</v>
      </c>
      <c r="T164" s="183">
        <f>SUM(T153:T163)</f>
        <v>0.33055555555555549</v>
      </c>
      <c r="U164" s="184">
        <f>SUM(U153:U163)</f>
        <v>221.6</v>
      </c>
      <c r="V164" s="185"/>
      <c r="W164" s="186">
        <f>SUM(W153:W163)</f>
        <v>10415.200000000001</v>
      </c>
      <c r="X164" s="21"/>
    </row>
    <row r="165" spans="1:48" x14ac:dyDescent="0.25">
      <c r="A165" s="109"/>
      <c r="F165" s="75"/>
      <c r="H165" s="110"/>
      <c r="I165" s="111"/>
      <c r="J165" s="112"/>
      <c r="K165" s="113"/>
      <c r="L165" s="121"/>
      <c r="M165" s="83"/>
      <c r="N165" s="121"/>
      <c r="O165" s="61"/>
      <c r="Q165" s="114"/>
      <c r="R165" s="114"/>
      <c r="S165" s="114"/>
      <c r="T165" s="114"/>
      <c r="U165" s="115"/>
      <c r="W165" s="115"/>
      <c r="X165" s="21"/>
    </row>
    <row r="166" spans="1:48" ht="15.75" thickBot="1" x14ac:dyDescent="0.3">
      <c r="D166" s="129"/>
      <c r="E166" s="116"/>
      <c r="G166" s="67"/>
      <c r="K166" s="117"/>
      <c r="L166" s="118"/>
      <c r="M166" s="70"/>
      <c r="N166" s="118"/>
      <c r="O166" s="70"/>
      <c r="X166" s="21"/>
    </row>
    <row r="167" spans="1:48" x14ac:dyDescent="0.25">
      <c r="A167" s="138">
        <v>117</v>
      </c>
      <c r="B167" s="53">
        <v>1117</v>
      </c>
      <c r="C167" s="53" t="s">
        <v>2</v>
      </c>
      <c r="D167" s="96"/>
      <c r="E167" s="160" t="str">
        <f>CONCATENATE(C167,D167)</f>
        <v>X</v>
      </c>
      <c r="F167" s="53" t="s">
        <v>132</v>
      </c>
      <c r="G167" s="188">
        <v>2</v>
      </c>
      <c r="H167" s="53" t="str">
        <f>CONCATENATE(F167,"/",G167)</f>
        <v>XXX115/2</v>
      </c>
      <c r="I167" s="53" t="s">
        <v>5</v>
      </c>
      <c r="J167" s="96" t="s">
        <v>5</v>
      </c>
      <c r="K167" s="162">
        <v>0.18611111111111112</v>
      </c>
      <c r="L167" s="163">
        <v>0.18680555555555556</v>
      </c>
      <c r="M167" s="164" t="s">
        <v>11</v>
      </c>
      <c r="N167" s="163">
        <v>0.22777777777777777</v>
      </c>
      <c r="O167" s="164" t="s">
        <v>56</v>
      </c>
      <c r="P167" s="53" t="str">
        <f t="shared" ref="P167:P185" si="126">IF(M168=O167,"OK","POZOR")</f>
        <v>OK</v>
      </c>
      <c r="Q167" s="165">
        <f t="shared" ref="Q167:Q186" si="127">IF(ISNUMBER(G167),N167-L167,IF(F167="přejezd",N167-L167,0))</f>
        <v>4.0972222222222215E-2</v>
      </c>
      <c r="R167" s="165">
        <f t="shared" ref="R167:R186" si="128">IF(ISNUMBER(G167),L167-K167,0)</f>
        <v>6.9444444444444198E-4</v>
      </c>
      <c r="S167" s="165">
        <f t="shared" ref="S167:S186" si="129">Q167+R167</f>
        <v>4.1666666666666657E-2</v>
      </c>
      <c r="T167" s="165"/>
      <c r="U167" s="53">
        <v>33.799999999999997</v>
      </c>
      <c r="V167" s="53">
        <f>INDEX('Počty dní'!F:J,MATCH(E167,'Počty dní'!C:C,0),4)</f>
        <v>47</v>
      </c>
      <c r="W167" s="98">
        <f>V167*U167</f>
        <v>1588.6</v>
      </c>
      <c r="X167" s="21"/>
    </row>
    <row r="168" spans="1:48" x14ac:dyDescent="0.25">
      <c r="A168" s="140">
        <v>117</v>
      </c>
      <c r="B168" s="56">
        <v>1117</v>
      </c>
      <c r="C168" s="56" t="s">
        <v>2</v>
      </c>
      <c r="D168" s="102"/>
      <c r="E168" s="101" t="str">
        <f>CONCATENATE(C168,D168)</f>
        <v>X</v>
      </c>
      <c r="F168" s="56" t="s">
        <v>132</v>
      </c>
      <c r="G168" s="64">
        <v>3</v>
      </c>
      <c r="H168" s="56" t="str">
        <f>CONCATENATE(F168,"/",G168)</f>
        <v>XXX115/3</v>
      </c>
      <c r="I168" s="56" t="s">
        <v>5</v>
      </c>
      <c r="J168" s="102" t="s">
        <v>5</v>
      </c>
      <c r="K168" s="103">
        <v>0.23124999999999998</v>
      </c>
      <c r="L168" s="104">
        <v>0.23263888888888887</v>
      </c>
      <c r="M168" s="57" t="s">
        <v>56</v>
      </c>
      <c r="N168" s="104">
        <v>0.2986111111111111</v>
      </c>
      <c r="O168" s="57" t="s">
        <v>29</v>
      </c>
      <c r="P168" s="56" t="str">
        <f t="shared" si="126"/>
        <v>OK</v>
      </c>
      <c r="Q168" s="105">
        <f t="shared" si="127"/>
        <v>6.5972222222222238E-2</v>
      </c>
      <c r="R168" s="105">
        <f t="shared" si="128"/>
        <v>1.388888888888884E-3</v>
      </c>
      <c r="S168" s="105">
        <f t="shared" si="129"/>
        <v>6.7361111111111122E-2</v>
      </c>
      <c r="T168" s="105">
        <f t="shared" ref="T168:T186" si="130">K168-N167</f>
        <v>3.4722222222222099E-3</v>
      </c>
      <c r="U168" s="56">
        <v>47.5</v>
      </c>
      <c r="V168" s="56">
        <f>INDEX('Počty dní'!F:J,MATCH(E168,'Počty dní'!C:C,0),4)</f>
        <v>47</v>
      </c>
      <c r="W168" s="166">
        <f>V168*U168</f>
        <v>2232.5</v>
      </c>
      <c r="X168" s="21"/>
    </row>
    <row r="169" spans="1:48" x14ac:dyDescent="0.25">
      <c r="A169" s="140">
        <v>117</v>
      </c>
      <c r="B169" s="56">
        <v>1117</v>
      </c>
      <c r="C169" s="56" t="s">
        <v>2</v>
      </c>
      <c r="D169" s="102"/>
      <c r="E169" s="101" t="str">
        <f>CONCATENATE(C169,D169)</f>
        <v>X</v>
      </c>
      <c r="F169" s="56" t="s">
        <v>124</v>
      </c>
      <c r="G169" s="71">
        <v>7</v>
      </c>
      <c r="H169" s="56" t="str">
        <f>CONCATENATE(F169,"/",G169)</f>
        <v>XXX102/7</v>
      </c>
      <c r="I169" s="56" t="s">
        <v>5</v>
      </c>
      <c r="J169" s="102" t="s">
        <v>5</v>
      </c>
      <c r="K169" s="103">
        <v>0.2986111111111111</v>
      </c>
      <c r="L169" s="104">
        <v>0.2986111111111111</v>
      </c>
      <c r="M169" s="57" t="s">
        <v>29</v>
      </c>
      <c r="N169" s="104">
        <v>0.30416666666666664</v>
      </c>
      <c r="O169" s="57" t="s">
        <v>99</v>
      </c>
      <c r="P169" s="56" t="str">
        <f t="shared" si="126"/>
        <v>OK</v>
      </c>
      <c r="Q169" s="105">
        <f t="shared" si="127"/>
        <v>5.5555555555555358E-3</v>
      </c>
      <c r="R169" s="105">
        <f t="shared" si="128"/>
        <v>0</v>
      </c>
      <c r="S169" s="105">
        <f t="shared" si="129"/>
        <v>5.5555555555555358E-3</v>
      </c>
      <c r="T169" s="105">
        <f t="shared" si="130"/>
        <v>0</v>
      </c>
      <c r="U169" s="56">
        <v>6.1</v>
      </c>
      <c r="V169" s="56">
        <f>INDEX('Počty dní'!F:J,MATCH(E169,'Počty dní'!C:C,0),4)</f>
        <v>47</v>
      </c>
      <c r="W169" s="166">
        <f>V169*U169</f>
        <v>286.7</v>
      </c>
      <c r="X169" s="21"/>
    </row>
    <row r="170" spans="1:48" x14ac:dyDescent="0.25">
      <c r="A170" s="140">
        <v>117</v>
      </c>
      <c r="B170" s="56">
        <v>1117</v>
      </c>
      <c r="C170" s="56" t="s">
        <v>2</v>
      </c>
      <c r="D170" s="102"/>
      <c r="E170" s="101" t="str">
        <f>CONCATENATE(C170,D170)</f>
        <v>X</v>
      </c>
      <c r="F170" s="56" t="s">
        <v>124</v>
      </c>
      <c r="G170" s="73">
        <v>10</v>
      </c>
      <c r="H170" s="56" t="str">
        <f>CONCATENATE(F170,"/",G170)</f>
        <v>XXX102/10</v>
      </c>
      <c r="I170" s="56" t="s">
        <v>5</v>
      </c>
      <c r="J170" s="102" t="s">
        <v>5</v>
      </c>
      <c r="K170" s="123">
        <v>0.30416666666666664</v>
      </c>
      <c r="L170" s="124">
        <v>0.30555555555555552</v>
      </c>
      <c r="M170" s="57" t="s">
        <v>99</v>
      </c>
      <c r="N170" s="124">
        <v>0.32361111111111113</v>
      </c>
      <c r="O170" s="57" t="s">
        <v>29</v>
      </c>
      <c r="P170" s="56" t="str">
        <f t="shared" si="126"/>
        <v>OK</v>
      </c>
      <c r="Q170" s="105">
        <f t="shared" si="127"/>
        <v>1.8055555555555602E-2</v>
      </c>
      <c r="R170" s="105">
        <f t="shared" si="128"/>
        <v>1.388888888888884E-3</v>
      </c>
      <c r="S170" s="105">
        <f t="shared" si="129"/>
        <v>1.9444444444444486E-2</v>
      </c>
      <c r="T170" s="105">
        <f t="shared" si="130"/>
        <v>0</v>
      </c>
      <c r="U170" s="56">
        <v>20.2</v>
      </c>
      <c r="V170" s="56">
        <f>INDEX('Počty dní'!F:J,MATCH(E170,'Počty dní'!C:C,0),4)</f>
        <v>47</v>
      </c>
      <c r="W170" s="166">
        <f>V170*U170</f>
        <v>949.4</v>
      </c>
      <c r="X170" s="21"/>
    </row>
    <row r="171" spans="1:48" x14ac:dyDescent="0.25">
      <c r="A171" s="140">
        <v>117</v>
      </c>
      <c r="B171" s="56">
        <v>1117</v>
      </c>
      <c r="C171" s="56" t="s">
        <v>2</v>
      </c>
      <c r="D171" s="102"/>
      <c r="E171" s="101" t="str">
        <f t="shared" ref="E171" si="131">CONCATENATE(C171,D171)</f>
        <v>X</v>
      </c>
      <c r="F171" s="56" t="s">
        <v>132</v>
      </c>
      <c r="G171" s="64">
        <v>6</v>
      </c>
      <c r="H171" s="56" t="str">
        <f t="shared" ref="H171" si="132">CONCATENATE(F171,"/",G171)</f>
        <v>XXX115/6</v>
      </c>
      <c r="I171" s="56" t="s">
        <v>5</v>
      </c>
      <c r="J171" s="102" t="s">
        <v>5</v>
      </c>
      <c r="K171" s="123">
        <v>0.36319444444444443</v>
      </c>
      <c r="L171" s="124">
        <v>0.36458333333333331</v>
      </c>
      <c r="M171" s="57" t="s">
        <v>29</v>
      </c>
      <c r="N171" s="124">
        <v>0.3756944444444445</v>
      </c>
      <c r="O171" s="57" t="s">
        <v>48</v>
      </c>
      <c r="P171" s="56" t="str">
        <f t="shared" si="126"/>
        <v>OK</v>
      </c>
      <c r="Q171" s="105">
        <f t="shared" si="127"/>
        <v>1.1111111111111183E-2</v>
      </c>
      <c r="R171" s="105">
        <f t="shared" si="128"/>
        <v>1.388888888888884E-3</v>
      </c>
      <c r="S171" s="105">
        <f t="shared" si="129"/>
        <v>1.2500000000000067E-2</v>
      </c>
      <c r="T171" s="105">
        <f t="shared" si="130"/>
        <v>3.9583333333333304E-2</v>
      </c>
      <c r="U171" s="56">
        <v>8.3000000000000007</v>
      </c>
      <c r="V171" s="56">
        <f>INDEX('Počty dní'!F:J,MATCH(E171,'Počty dní'!C:C,0),4)</f>
        <v>47</v>
      </c>
      <c r="W171" s="166">
        <f t="shared" ref="W171" si="133">V171*U171</f>
        <v>390.1</v>
      </c>
      <c r="X171" s="21"/>
    </row>
    <row r="172" spans="1:48" x14ac:dyDescent="0.25">
      <c r="A172" s="140">
        <v>117</v>
      </c>
      <c r="B172" s="56">
        <v>1117</v>
      </c>
      <c r="C172" s="56" t="s">
        <v>2</v>
      </c>
      <c r="D172" s="102"/>
      <c r="E172" s="101" t="str">
        <f>CONCATENATE(C172,D172)</f>
        <v>X</v>
      </c>
      <c r="F172" s="56" t="s">
        <v>149</v>
      </c>
      <c r="G172" s="64">
        <v>8</v>
      </c>
      <c r="H172" s="56" t="str">
        <f>CONCATENATE(F172,"/",G172)</f>
        <v>XXX112/8</v>
      </c>
      <c r="I172" s="56" t="s">
        <v>5</v>
      </c>
      <c r="J172" s="102" t="s">
        <v>5</v>
      </c>
      <c r="K172" s="123">
        <v>0.3756944444444445</v>
      </c>
      <c r="L172" s="124">
        <v>0.37847222222222227</v>
      </c>
      <c r="M172" s="57" t="s">
        <v>48</v>
      </c>
      <c r="N172" s="124">
        <v>0.40972222222222227</v>
      </c>
      <c r="O172" s="57" t="s">
        <v>34</v>
      </c>
      <c r="P172" s="56" t="str">
        <f t="shared" si="126"/>
        <v>OK</v>
      </c>
      <c r="Q172" s="105">
        <f t="shared" si="127"/>
        <v>3.125E-2</v>
      </c>
      <c r="R172" s="105">
        <f t="shared" si="128"/>
        <v>2.7777777777777679E-3</v>
      </c>
      <c r="S172" s="105">
        <f t="shared" si="129"/>
        <v>3.4027777777777768E-2</v>
      </c>
      <c r="T172" s="105">
        <f t="shared" si="130"/>
        <v>0</v>
      </c>
      <c r="U172" s="56">
        <v>28.5</v>
      </c>
      <c r="V172" s="56">
        <f>INDEX('Počty dní'!F:J,MATCH(E172,'Počty dní'!C:C,0),4)</f>
        <v>47</v>
      </c>
      <c r="W172" s="166">
        <f>V172*U172</f>
        <v>1339.5</v>
      </c>
      <c r="X172" s="21"/>
    </row>
    <row r="173" spans="1:48" x14ac:dyDescent="0.25">
      <c r="A173" s="140">
        <v>117</v>
      </c>
      <c r="B173" s="56">
        <v>1117</v>
      </c>
      <c r="C173" s="56" t="s">
        <v>2</v>
      </c>
      <c r="D173" s="102"/>
      <c r="E173" s="101" t="str">
        <f>CONCATENATE(C173,D173)</f>
        <v>X</v>
      </c>
      <c r="F173" s="56" t="s">
        <v>149</v>
      </c>
      <c r="G173" s="64">
        <v>5</v>
      </c>
      <c r="H173" s="56" t="str">
        <f>CONCATENATE(F173,"/",G173)</f>
        <v>XXX112/5</v>
      </c>
      <c r="I173" s="56" t="s">
        <v>5</v>
      </c>
      <c r="J173" s="102" t="s">
        <v>5</v>
      </c>
      <c r="K173" s="103">
        <v>0.4201388888888889</v>
      </c>
      <c r="L173" s="104">
        <v>0.42222222222222222</v>
      </c>
      <c r="M173" s="68" t="s">
        <v>34</v>
      </c>
      <c r="N173" s="104">
        <v>0.45416666666666666</v>
      </c>
      <c r="O173" s="57" t="s">
        <v>48</v>
      </c>
      <c r="P173" s="56" t="str">
        <f t="shared" si="126"/>
        <v>OK</v>
      </c>
      <c r="Q173" s="105">
        <f t="shared" si="127"/>
        <v>3.1944444444444442E-2</v>
      </c>
      <c r="R173" s="105">
        <f t="shared" si="128"/>
        <v>2.0833333333333259E-3</v>
      </c>
      <c r="S173" s="105">
        <f t="shared" si="129"/>
        <v>3.4027777777777768E-2</v>
      </c>
      <c r="T173" s="105">
        <f t="shared" si="130"/>
        <v>1.041666666666663E-2</v>
      </c>
      <c r="U173" s="56">
        <v>28.7</v>
      </c>
      <c r="V173" s="56">
        <f>INDEX('Počty dní'!F:J,MATCH(E173,'Počty dní'!C:C,0),4)</f>
        <v>47</v>
      </c>
      <c r="W173" s="166">
        <f>V173*U173</f>
        <v>1348.8999999999999</v>
      </c>
      <c r="X173" s="21"/>
    </row>
    <row r="174" spans="1:48" x14ac:dyDescent="0.25">
      <c r="A174" s="140">
        <v>117</v>
      </c>
      <c r="B174" s="56">
        <v>1117</v>
      </c>
      <c r="C174" s="56" t="s">
        <v>2</v>
      </c>
      <c r="D174" s="102"/>
      <c r="E174" s="56" t="str">
        <f>CONCATENATE(C174,D174)</f>
        <v>X</v>
      </c>
      <c r="F174" s="56" t="s">
        <v>82</v>
      </c>
      <c r="G174" s="56"/>
      <c r="H174" s="56" t="str">
        <f>CONCATENATE(F174,"/",G174)</f>
        <v>přejezd/</v>
      </c>
      <c r="I174" s="99"/>
      <c r="J174" s="102" t="s">
        <v>5</v>
      </c>
      <c r="K174" s="103">
        <v>0.45416666666666666</v>
      </c>
      <c r="L174" s="104">
        <v>0.45416666666666666</v>
      </c>
      <c r="M174" s="68" t="s">
        <v>48</v>
      </c>
      <c r="N174" s="104">
        <v>0.45763888888888887</v>
      </c>
      <c r="O174" s="57" t="s">
        <v>11</v>
      </c>
      <c r="P174" s="56" t="str">
        <f t="shared" si="126"/>
        <v>OK</v>
      </c>
      <c r="Q174" s="105">
        <f t="shared" si="127"/>
        <v>3.4722222222222099E-3</v>
      </c>
      <c r="R174" s="105">
        <f t="shared" si="128"/>
        <v>0</v>
      </c>
      <c r="S174" s="105">
        <f t="shared" si="129"/>
        <v>3.4722222222222099E-3</v>
      </c>
      <c r="T174" s="105">
        <f t="shared" si="130"/>
        <v>0</v>
      </c>
      <c r="U174" s="56">
        <v>0</v>
      </c>
      <c r="V174" s="56">
        <f>INDEX('Počty dní'!F:J,MATCH(E174,'Počty dní'!C:C,0),4)</f>
        <v>47</v>
      </c>
      <c r="W174" s="166">
        <f>V174*U174</f>
        <v>0</v>
      </c>
      <c r="X174" s="21"/>
      <c r="AL174" s="27"/>
      <c r="AM174" s="27"/>
      <c r="AP174" s="16"/>
      <c r="AQ174" s="16"/>
      <c r="AR174" s="16"/>
      <c r="AS174" s="16"/>
      <c r="AT174" s="16"/>
      <c r="AU174" s="28"/>
      <c r="AV174" s="28"/>
    </row>
    <row r="175" spans="1:48" x14ac:dyDescent="0.25">
      <c r="A175" s="140">
        <v>117</v>
      </c>
      <c r="B175" s="56">
        <v>1117</v>
      </c>
      <c r="C175" s="56" t="s">
        <v>2</v>
      </c>
      <c r="D175" s="102"/>
      <c r="E175" s="101" t="str">
        <f t="shared" ref="E175:E186" si="134">CONCATENATE(C175,D175)</f>
        <v>X</v>
      </c>
      <c r="F175" s="56" t="s">
        <v>132</v>
      </c>
      <c r="G175" s="64">
        <v>9</v>
      </c>
      <c r="H175" s="56" t="str">
        <f t="shared" ref="H175:H186" si="135">CONCATENATE(F175,"/",G175)</f>
        <v>XXX115/9</v>
      </c>
      <c r="I175" s="56" t="s">
        <v>5</v>
      </c>
      <c r="J175" s="102" t="s">
        <v>5</v>
      </c>
      <c r="K175" s="103">
        <v>0.53333333333333333</v>
      </c>
      <c r="L175" s="104">
        <v>0.53472222222222221</v>
      </c>
      <c r="M175" s="57" t="s">
        <v>11</v>
      </c>
      <c r="N175" s="104">
        <v>0.54999999999999993</v>
      </c>
      <c r="O175" s="57" t="s">
        <v>29</v>
      </c>
      <c r="P175" s="56" t="str">
        <f t="shared" si="126"/>
        <v>OK</v>
      </c>
      <c r="Q175" s="105">
        <f t="shared" si="127"/>
        <v>1.5277777777777724E-2</v>
      </c>
      <c r="R175" s="105">
        <f t="shared" si="128"/>
        <v>1.388888888888884E-3</v>
      </c>
      <c r="S175" s="105">
        <f t="shared" si="129"/>
        <v>1.6666666666666607E-2</v>
      </c>
      <c r="T175" s="105">
        <f t="shared" si="130"/>
        <v>7.5694444444444453E-2</v>
      </c>
      <c r="U175" s="56">
        <v>10.9</v>
      </c>
      <c r="V175" s="56">
        <f>INDEX('Počty dní'!F:J,MATCH(E175,'Počty dní'!C:C,0),4)</f>
        <v>47</v>
      </c>
      <c r="W175" s="166">
        <f t="shared" ref="W175:W186" si="136">V175*U175</f>
        <v>512.30000000000007</v>
      </c>
      <c r="X175" s="21"/>
    </row>
    <row r="176" spans="1:48" x14ac:dyDescent="0.25">
      <c r="A176" s="140">
        <v>117</v>
      </c>
      <c r="B176" s="56">
        <v>1117</v>
      </c>
      <c r="C176" s="56" t="s">
        <v>2</v>
      </c>
      <c r="D176" s="102"/>
      <c r="E176" s="56" t="str">
        <f t="shared" si="134"/>
        <v>X</v>
      </c>
      <c r="F176" s="56" t="s">
        <v>82</v>
      </c>
      <c r="G176" s="56"/>
      <c r="H176" s="56" t="str">
        <f t="shared" si="135"/>
        <v>přejezd/</v>
      </c>
      <c r="I176" s="56"/>
      <c r="J176" s="102" t="s">
        <v>5</v>
      </c>
      <c r="K176" s="103">
        <v>0.54999999999999993</v>
      </c>
      <c r="L176" s="104">
        <v>0.54999999999999993</v>
      </c>
      <c r="M176" s="68" t="str">
        <f>O175</f>
        <v>Velké Meziříčí,,aut.nádr.</v>
      </c>
      <c r="N176" s="104">
        <v>0.5541666666666667</v>
      </c>
      <c r="O176" s="57" t="s">
        <v>31</v>
      </c>
      <c r="P176" s="56" t="str">
        <f t="shared" si="126"/>
        <v>OK</v>
      </c>
      <c r="Q176" s="105">
        <f t="shared" si="127"/>
        <v>4.1666666666667629E-3</v>
      </c>
      <c r="R176" s="105">
        <f t="shared" si="128"/>
        <v>0</v>
      </c>
      <c r="S176" s="105">
        <f t="shared" si="129"/>
        <v>4.1666666666667629E-3</v>
      </c>
      <c r="T176" s="105">
        <f t="shared" si="130"/>
        <v>0</v>
      </c>
      <c r="U176" s="56">
        <v>0</v>
      </c>
      <c r="V176" s="56">
        <f>INDEX('Počty dní'!F:J,MATCH(E176,'Počty dní'!C:C,0),4)</f>
        <v>47</v>
      </c>
      <c r="W176" s="166">
        <f t="shared" si="136"/>
        <v>0</v>
      </c>
      <c r="X176" s="21"/>
      <c r="AL176" s="27"/>
      <c r="AM176" s="27"/>
      <c r="AP176" s="16"/>
      <c r="AQ176" s="16"/>
      <c r="AR176" s="16"/>
      <c r="AS176" s="16"/>
      <c r="AT176" s="16"/>
      <c r="AU176" s="28"/>
      <c r="AV176" s="28"/>
    </row>
    <row r="177" spans="1:48" x14ac:dyDescent="0.25">
      <c r="A177" s="140">
        <v>117</v>
      </c>
      <c r="B177" s="56">
        <v>1117</v>
      </c>
      <c r="C177" s="56" t="s">
        <v>2</v>
      </c>
      <c r="D177" s="102"/>
      <c r="E177" s="101" t="str">
        <f t="shared" si="134"/>
        <v>X</v>
      </c>
      <c r="F177" s="56" t="s">
        <v>125</v>
      </c>
      <c r="G177" s="55">
        <v>3</v>
      </c>
      <c r="H177" s="56" t="str">
        <f t="shared" si="135"/>
        <v>XXX103/3</v>
      </c>
      <c r="I177" s="56" t="s">
        <v>5</v>
      </c>
      <c r="J177" s="102" t="s">
        <v>5</v>
      </c>
      <c r="K177" s="103">
        <v>0.5541666666666667</v>
      </c>
      <c r="L177" s="104">
        <v>0.55555555555555558</v>
      </c>
      <c r="M177" s="57" t="s">
        <v>31</v>
      </c>
      <c r="N177" s="104">
        <v>0.57500000000000007</v>
      </c>
      <c r="O177" s="68" t="s">
        <v>127</v>
      </c>
      <c r="P177" s="56" t="str">
        <f t="shared" si="126"/>
        <v>OK</v>
      </c>
      <c r="Q177" s="105">
        <f t="shared" si="127"/>
        <v>1.9444444444444486E-2</v>
      </c>
      <c r="R177" s="105">
        <f t="shared" si="128"/>
        <v>1.388888888888884E-3</v>
      </c>
      <c r="S177" s="105">
        <f t="shared" si="129"/>
        <v>2.083333333333337E-2</v>
      </c>
      <c r="T177" s="105">
        <f t="shared" si="130"/>
        <v>0</v>
      </c>
      <c r="U177" s="56">
        <v>19.5</v>
      </c>
      <c r="V177" s="56">
        <f>INDEX('Počty dní'!F:J,MATCH(E177,'Počty dní'!C:C,0),4)</f>
        <v>47</v>
      </c>
      <c r="W177" s="166">
        <f t="shared" si="136"/>
        <v>916.5</v>
      </c>
      <c r="X177" s="21"/>
    </row>
    <row r="178" spans="1:48" x14ac:dyDescent="0.25">
      <c r="A178" s="140">
        <v>117</v>
      </c>
      <c r="B178" s="56">
        <v>1117</v>
      </c>
      <c r="C178" s="56" t="s">
        <v>2</v>
      </c>
      <c r="D178" s="102"/>
      <c r="E178" s="101" t="str">
        <f t="shared" si="134"/>
        <v>X</v>
      </c>
      <c r="F178" s="56" t="s">
        <v>125</v>
      </c>
      <c r="G178" s="55">
        <v>4</v>
      </c>
      <c r="H178" s="56" t="str">
        <f t="shared" si="135"/>
        <v>XXX103/4</v>
      </c>
      <c r="I178" s="56" t="s">
        <v>5</v>
      </c>
      <c r="J178" s="102" t="s">
        <v>5</v>
      </c>
      <c r="K178" s="103">
        <v>0.58888888888888891</v>
      </c>
      <c r="L178" s="104">
        <v>0.59166666666666667</v>
      </c>
      <c r="M178" s="68" t="s">
        <v>127</v>
      </c>
      <c r="N178" s="104">
        <v>0.6118055555555556</v>
      </c>
      <c r="O178" s="57" t="s">
        <v>31</v>
      </c>
      <c r="P178" s="56" t="str">
        <f t="shared" si="126"/>
        <v>OK</v>
      </c>
      <c r="Q178" s="105">
        <f t="shared" si="127"/>
        <v>2.0138888888888928E-2</v>
      </c>
      <c r="R178" s="105">
        <f t="shared" si="128"/>
        <v>2.7777777777777679E-3</v>
      </c>
      <c r="S178" s="105">
        <f t="shared" si="129"/>
        <v>2.2916666666666696E-2</v>
      </c>
      <c r="T178" s="105">
        <f t="shared" si="130"/>
        <v>1.388888888888884E-2</v>
      </c>
      <c r="U178" s="56">
        <v>19.5</v>
      </c>
      <c r="V178" s="56">
        <f>INDEX('Počty dní'!F:J,MATCH(E178,'Počty dní'!C:C,0),4)</f>
        <v>47</v>
      </c>
      <c r="W178" s="166">
        <f t="shared" si="136"/>
        <v>916.5</v>
      </c>
      <c r="X178" s="21"/>
    </row>
    <row r="179" spans="1:48" x14ac:dyDescent="0.25">
      <c r="A179" s="140">
        <v>117</v>
      </c>
      <c r="B179" s="56">
        <v>1117</v>
      </c>
      <c r="C179" s="56" t="s">
        <v>2</v>
      </c>
      <c r="D179" s="102"/>
      <c r="E179" s="56" t="str">
        <f t="shared" si="134"/>
        <v>X</v>
      </c>
      <c r="F179" s="56" t="s">
        <v>82</v>
      </c>
      <c r="G179" s="56"/>
      <c r="H179" s="56" t="str">
        <f t="shared" si="135"/>
        <v>přejezd/</v>
      </c>
      <c r="I179" s="56"/>
      <c r="J179" s="102" t="s">
        <v>5</v>
      </c>
      <c r="K179" s="103">
        <v>0.6118055555555556</v>
      </c>
      <c r="L179" s="104">
        <v>0.6118055555555556</v>
      </c>
      <c r="M179" s="68" t="str">
        <f>O178</f>
        <v>Velké Meziříčí,,Novosady</v>
      </c>
      <c r="N179" s="104">
        <v>0.61458333333333337</v>
      </c>
      <c r="O179" s="57" t="s">
        <v>29</v>
      </c>
      <c r="P179" s="56" t="str">
        <f t="shared" si="126"/>
        <v>OK</v>
      </c>
      <c r="Q179" s="105">
        <f t="shared" si="127"/>
        <v>2.7777777777777679E-3</v>
      </c>
      <c r="R179" s="105">
        <f t="shared" si="128"/>
        <v>0</v>
      </c>
      <c r="S179" s="105">
        <f t="shared" si="129"/>
        <v>2.7777777777777679E-3</v>
      </c>
      <c r="T179" s="105">
        <f t="shared" si="130"/>
        <v>0</v>
      </c>
      <c r="U179" s="56">
        <v>0</v>
      </c>
      <c r="V179" s="56">
        <f>INDEX('Počty dní'!F:J,MATCH(E179,'Počty dní'!C:C,0),4)</f>
        <v>47</v>
      </c>
      <c r="W179" s="166">
        <f t="shared" si="136"/>
        <v>0</v>
      </c>
      <c r="X179" s="21"/>
      <c r="AL179" s="27"/>
      <c r="AM179" s="27"/>
      <c r="AP179" s="16"/>
      <c r="AQ179" s="16"/>
      <c r="AR179" s="16"/>
      <c r="AS179" s="16"/>
      <c r="AT179" s="16"/>
      <c r="AU179" s="28"/>
      <c r="AV179" s="28"/>
    </row>
    <row r="180" spans="1:48" x14ac:dyDescent="0.25">
      <c r="A180" s="140">
        <v>117</v>
      </c>
      <c r="B180" s="56">
        <v>1117</v>
      </c>
      <c r="C180" s="56" t="s">
        <v>2</v>
      </c>
      <c r="D180" s="102"/>
      <c r="E180" s="101" t="str">
        <f t="shared" si="134"/>
        <v>X</v>
      </c>
      <c r="F180" s="56" t="s">
        <v>132</v>
      </c>
      <c r="G180" s="64">
        <v>14</v>
      </c>
      <c r="H180" s="56" t="str">
        <f t="shared" si="135"/>
        <v>XXX115/14</v>
      </c>
      <c r="I180" s="56" t="s">
        <v>5</v>
      </c>
      <c r="J180" s="102" t="s">
        <v>5</v>
      </c>
      <c r="K180" s="103">
        <v>0.61458333333333337</v>
      </c>
      <c r="L180" s="104">
        <v>0.6166666666666667</v>
      </c>
      <c r="M180" s="57" t="s">
        <v>29</v>
      </c>
      <c r="N180" s="104">
        <v>0.67708333333333337</v>
      </c>
      <c r="O180" s="57" t="s">
        <v>56</v>
      </c>
      <c r="P180" s="56" t="str">
        <f t="shared" si="126"/>
        <v>OK</v>
      </c>
      <c r="Q180" s="105">
        <f t="shared" si="127"/>
        <v>6.0416666666666674E-2</v>
      </c>
      <c r="R180" s="105">
        <f t="shared" si="128"/>
        <v>2.0833333333333259E-3</v>
      </c>
      <c r="S180" s="105">
        <f t="shared" si="129"/>
        <v>6.25E-2</v>
      </c>
      <c r="T180" s="105">
        <f t="shared" si="130"/>
        <v>0</v>
      </c>
      <c r="U180" s="56">
        <v>47.5</v>
      </c>
      <c r="V180" s="56">
        <f>INDEX('Počty dní'!F:J,MATCH(E180,'Počty dní'!C:C,0),4)</f>
        <v>47</v>
      </c>
      <c r="W180" s="166">
        <f t="shared" si="136"/>
        <v>2232.5</v>
      </c>
      <c r="X180" s="21"/>
    </row>
    <row r="181" spans="1:48" x14ac:dyDescent="0.25">
      <c r="A181" s="140">
        <v>117</v>
      </c>
      <c r="B181" s="56">
        <v>1117</v>
      </c>
      <c r="C181" s="56" t="s">
        <v>2</v>
      </c>
      <c r="D181" s="102"/>
      <c r="E181" s="101" t="str">
        <f t="shared" si="134"/>
        <v>X</v>
      </c>
      <c r="F181" s="56" t="s">
        <v>132</v>
      </c>
      <c r="G181" s="64">
        <v>15</v>
      </c>
      <c r="H181" s="56" t="str">
        <f t="shared" si="135"/>
        <v>XXX115/15</v>
      </c>
      <c r="I181" s="56" t="s">
        <v>5</v>
      </c>
      <c r="J181" s="102" t="s">
        <v>5</v>
      </c>
      <c r="K181" s="103">
        <v>0.69791666666666663</v>
      </c>
      <c r="L181" s="104">
        <v>0.70000000000000007</v>
      </c>
      <c r="M181" s="57" t="s">
        <v>56</v>
      </c>
      <c r="N181" s="104">
        <v>0.7583333333333333</v>
      </c>
      <c r="O181" s="57" t="s">
        <v>29</v>
      </c>
      <c r="P181" s="56" t="str">
        <f t="shared" si="126"/>
        <v>OK</v>
      </c>
      <c r="Q181" s="105">
        <f t="shared" si="127"/>
        <v>5.8333333333333237E-2</v>
      </c>
      <c r="R181" s="105">
        <f t="shared" si="128"/>
        <v>2.083333333333437E-3</v>
      </c>
      <c r="S181" s="105">
        <f t="shared" si="129"/>
        <v>6.0416666666666674E-2</v>
      </c>
      <c r="T181" s="105">
        <f t="shared" si="130"/>
        <v>2.0833333333333259E-2</v>
      </c>
      <c r="U181" s="56">
        <v>44.7</v>
      </c>
      <c r="V181" s="56">
        <f>INDEX('Počty dní'!F:J,MATCH(E181,'Počty dní'!C:C,0),4)</f>
        <v>47</v>
      </c>
      <c r="W181" s="166">
        <f t="shared" si="136"/>
        <v>2100.9</v>
      </c>
      <c r="X181" s="21"/>
    </row>
    <row r="182" spans="1:48" x14ac:dyDescent="0.25">
      <c r="A182" s="140">
        <v>117</v>
      </c>
      <c r="B182" s="56">
        <v>1117</v>
      </c>
      <c r="C182" s="56" t="s">
        <v>2</v>
      </c>
      <c r="D182" s="102"/>
      <c r="E182" s="101" t="str">
        <f t="shared" si="134"/>
        <v>X</v>
      </c>
      <c r="F182" s="56" t="s">
        <v>132</v>
      </c>
      <c r="G182" s="64">
        <v>18</v>
      </c>
      <c r="H182" s="56" t="str">
        <f t="shared" si="135"/>
        <v>XXX115/18</v>
      </c>
      <c r="I182" s="56" t="s">
        <v>5</v>
      </c>
      <c r="J182" s="102" t="s">
        <v>5</v>
      </c>
      <c r="K182" s="103">
        <v>0.78263888888888888</v>
      </c>
      <c r="L182" s="104">
        <v>0.78333333333333333</v>
      </c>
      <c r="M182" s="57" t="s">
        <v>29</v>
      </c>
      <c r="N182" s="104">
        <v>0.79999999999999993</v>
      </c>
      <c r="O182" s="57" t="s">
        <v>11</v>
      </c>
      <c r="P182" s="56" t="str">
        <f t="shared" si="126"/>
        <v>OK</v>
      </c>
      <c r="Q182" s="105">
        <f t="shared" si="127"/>
        <v>1.6666666666666607E-2</v>
      </c>
      <c r="R182" s="105">
        <f t="shared" si="128"/>
        <v>6.9444444444444198E-4</v>
      </c>
      <c r="S182" s="105">
        <f t="shared" si="129"/>
        <v>1.7361111111111049E-2</v>
      </c>
      <c r="T182" s="105">
        <f t="shared" si="130"/>
        <v>2.430555555555558E-2</v>
      </c>
      <c r="U182" s="56">
        <v>10.9</v>
      </c>
      <c r="V182" s="56">
        <f>INDEX('Počty dní'!F:J,MATCH(E182,'Počty dní'!C:C,0),4)</f>
        <v>47</v>
      </c>
      <c r="W182" s="166">
        <f t="shared" si="136"/>
        <v>512.30000000000007</v>
      </c>
      <c r="X182" s="21"/>
    </row>
    <row r="183" spans="1:48" x14ac:dyDescent="0.25">
      <c r="A183" s="140">
        <v>117</v>
      </c>
      <c r="B183" s="56">
        <v>1117</v>
      </c>
      <c r="C183" s="56" t="s">
        <v>2</v>
      </c>
      <c r="D183" s="102"/>
      <c r="E183" s="101" t="str">
        <f t="shared" si="134"/>
        <v>X</v>
      </c>
      <c r="F183" s="56" t="s">
        <v>132</v>
      </c>
      <c r="G183" s="64">
        <v>17</v>
      </c>
      <c r="H183" s="56" t="str">
        <f t="shared" si="135"/>
        <v>XXX115/17</v>
      </c>
      <c r="I183" s="56" t="s">
        <v>5</v>
      </c>
      <c r="J183" s="102" t="s">
        <v>5</v>
      </c>
      <c r="K183" s="103">
        <v>0.8666666666666667</v>
      </c>
      <c r="L183" s="104">
        <v>0.86805555555555547</v>
      </c>
      <c r="M183" s="57" t="s">
        <v>11</v>
      </c>
      <c r="N183" s="104">
        <v>0.88750000000000007</v>
      </c>
      <c r="O183" s="57" t="s">
        <v>31</v>
      </c>
      <c r="P183" s="56" t="str">
        <f t="shared" si="126"/>
        <v>OK</v>
      </c>
      <c r="Q183" s="105">
        <f t="shared" si="127"/>
        <v>1.9444444444444597E-2</v>
      </c>
      <c r="R183" s="105">
        <f t="shared" si="128"/>
        <v>1.3888888888887729E-3</v>
      </c>
      <c r="S183" s="105">
        <f t="shared" si="129"/>
        <v>2.083333333333337E-2</v>
      </c>
      <c r="T183" s="105">
        <f t="shared" si="130"/>
        <v>6.6666666666666763E-2</v>
      </c>
      <c r="U183" s="56">
        <v>9.9</v>
      </c>
      <c r="V183" s="56">
        <f>INDEX('Počty dní'!F:J,MATCH(E183,'Počty dní'!C:C,0),4)</f>
        <v>47</v>
      </c>
      <c r="W183" s="166">
        <f t="shared" si="136"/>
        <v>465.3</v>
      </c>
      <c r="X183" s="21"/>
    </row>
    <row r="184" spans="1:48" x14ac:dyDescent="0.25">
      <c r="A184" s="140">
        <v>117</v>
      </c>
      <c r="B184" s="56">
        <v>1117</v>
      </c>
      <c r="C184" s="56" t="s">
        <v>2</v>
      </c>
      <c r="D184" s="102"/>
      <c r="E184" s="101" t="str">
        <f t="shared" si="134"/>
        <v>X</v>
      </c>
      <c r="F184" s="56" t="s">
        <v>125</v>
      </c>
      <c r="G184" s="55">
        <v>7</v>
      </c>
      <c r="H184" s="56" t="str">
        <f t="shared" si="135"/>
        <v>XXX103/7</v>
      </c>
      <c r="I184" s="56" t="s">
        <v>5</v>
      </c>
      <c r="J184" s="102" t="s">
        <v>5</v>
      </c>
      <c r="K184" s="103">
        <v>0.88750000000000007</v>
      </c>
      <c r="L184" s="104">
        <v>0.88888888888888884</v>
      </c>
      <c r="M184" s="57" t="s">
        <v>31</v>
      </c>
      <c r="N184" s="104">
        <v>0.90833333333333333</v>
      </c>
      <c r="O184" s="68" t="s">
        <v>127</v>
      </c>
      <c r="P184" s="56" t="str">
        <f t="shared" si="126"/>
        <v>OK</v>
      </c>
      <c r="Q184" s="105">
        <f t="shared" si="127"/>
        <v>1.9444444444444486E-2</v>
      </c>
      <c r="R184" s="105">
        <f t="shared" si="128"/>
        <v>1.3888888888887729E-3</v>
      </c>
      <c r="S184" s="105">
        <f t="shared" si="129"/>
        <v>2.0833333333333259E-2</v>
      </c>
      <c r="T184" s="105">
        <f t="shared" si="130"/>
        <v>0</v>
      </c>
      <c r="U184" s="56">
        <v>19.5</v>
      </c>
      <c r="V184" s="56">
        <f>INDEX('Počty dní'!F:J,MATCH(E184,'Počty dní'!C:C,0),4)</f>
        <v>47</v>
      </c>
      <c r="W184" s="166">
        <f t="shared" si="136"/>
        <v>916.5</v>
      </c>
      <c r="X184" s="21"/>
    </row>
    <row r="185" spans="1:48" x14ac:dyDescent="0.25">
      <c r="A185" s="140">
        <v>117</v>
      </c>
      <c r="B185" s="56">
        <v>1117</v>
      </c>
      <c r="C185" s="56" t="s">
        <v>2</v>
      </c>
      <c r="D185" s="102"/>
      <c r="E185" s="101" t="str">
        <f t="shared" si="134"/>
        <v>X</v>
      </c>
      <c r="F185" s="56" t="s">
        <v>125</v>
      </c>
      <c r="G185" s="55">
        <v>8</v>
      </c>
      <c r="H185" s="56" t="str">
        <f t="shared" si="135"/>
        <v>XXX103/8</v>
      </c>
      <c r="I185" s="56" t="s">
        <v>5</v>
      </c>
      <c r="J185" s="102" t="s">
        <v>5</v>
      </c>
      <c r="K185" s="103">
        <v>0.92361111111111116</v>
      </c>
      <c r="L185" s="104">
        <v>0.92499999999999993</v>
      </c>
      <c r="M185" s="68" t="s">
        <v>127</v>
      </c>
      <c r="N185" s="104">
        <v>0.94513888888888886</v>
      </c>
      <c r="O185" s="57" t="s">
        <v>31</v>
      </c>
      <c r="P185" s="56" t="str">
        <f t="shared" si="126"/>
        <v>OK</v>
      </c>
      <c r="Q185" s="105">
        <f t="shared" si="127"/>
        <v>2.0138888888888928E-2</v>
      </c>
      <c r="R185" s="105">
        <f t="shared" si="128"/>
        <v>1.3888888888887729E-3</v>
      </c>
      <c r="S185" s="105">
        <f t="shared" si="129"/>
        <v>2.1527777777777701E-2</v>
      </c>
      <c r="T185" s="105">
        <f t="shared" si="130"/>
        <v>1.5277777777777835E-2</v>
      </c>
      <c r="U185" s="56">
        <v>19.5</v>
      </c>
      <c r="V185" s="56">
        <f>INDEX('Počty dní'!F:J,MATCH(E185,'Počty dní'!C:C,0),4)</f>
        <v>47</v>
      </c>
      <c r="W185" s="166">
        <f t="shared" si="136"/>
        <v>916.5</v>
      </c>
      <c r="X185" s="21"/>
    </row>
    <row r="186" spans="1:48" ht="15.75" thickBot="1" x14ac:dyDescent="0.3">
      <c r="A186" s="141">
        <v>117</v>
      </c>
      <c r="B186" s="58">
        <v>1117</v>
      </c>
      <c r="C186" s="58" t="s">
        <v>2</v>
      </c>
      <c r="D186" s="106"/>
      <c r="E186" s="168" t="str">
        <f t="shared" si="134"/>
        <v>X</v>
      </c>
      <c r="F186" s="58" t="s">
        <v>132</v>
      </c>
      <c r="G186" s="187">
        <v>20</v>
      </c>
      <c r="H186" s="58" t="str">
        <f t="shared" si="135"/>
        <v>XXX115/20</v>
      </c>
      <c r="I186" s="58" t="s">
        <v>5</v>
      </c>
      <c r="J186" s="106" t="s">
        <v>5</v>
      </c>
      <c r="K186" s="107">
        <v>0.94513888888888886</v>
      </c>
      <c r="L186" s="108">
        <v>0.9458333333333333</v>
      </c>
      <c r="M186" s="59" t="s">
        <v>31</v>
      </c>
      <c r="N186" s="108">
        <v>0.95763888888888893</v>
      </c>
      <c r="O186" s="59" t="s">
        <v>11</v>
      </c>
      <c r="P186" s="158"/>
      <c r="Q186" s="170">
        <f t="shared" si="127"/>
        <v>1.1805555555555625E-2</v>
      </c>
      <c r="R186" s="170">
        <f t="shared" si="128"/>
        <v>6.9444444444444198E-4</v>
      </c>
      <c r="S186" s="170">
        <f t="shared" si="129"/>
        <v>1.2500000000000067E-2</v>
      </c>
      <c r="T186" s="170">
        <f t="shared" si="130"/>
        <v>0</v>
      </c>
      <c r="U186" s="58">
        <v>9.9</v>
      </c>
      <c r="V186" s="58">
        <f>INDEX('Počty dní'!F:J,MATCH(E186,'Počty dní'!C:C,0),4)</f>
        <v>47</v>
      </c>
      <c r="W186" s="171">
        <f t="shared" si="136"/>
        <v>465.3</v>
      </c>
      <c r="X186" s="21"/>
    </row>
    <row r="187" spans="1:48" ht="15.75" thickBot="1" x14ac:dyDescent="0.3">
      <c r="A187" s="172" t="str">
        <f ca="1">CONCATENATE(INDIRECT("R[-1]C[0]",FALSE),"celkem")</f>
        <v>117celkem</v>
      </c>
      <c r="B187" s="173"/>
      <c r="C187" s="173" t="str">
        <f ca="1">INDIRECT("R[-1]C[12]",FALSE)</f>
        <v>Křižanov,,Katolický dům</v>
      </c>
      <c r="D187" s="174"/>
      <c r="E187" s="173"/>
      <c r="F187" s="175"/>
      <c r="G187" s="173"/>
      <c r="H187" s="176"/>
      <c r="I187" s="177"/>
      <c r="J187" s="178" t="str">
        <f ca="1">INDIRECT("R[-3]C[0]",FALSE)</f>
        <v>S</v>
      </c>
      <c r="K187" s="179"/>
      <c r="L187" s="180"/>
      <c r="M187" s="181"/>
      <c r="N187" s="180"/>
      <c r="O187" s="182"/>
      <c r="P187" s="173"/>
      <c r="Q187" s="195">
        <f>SUM(Q167:Q186)</f>
        <v>0.47638888888888925</v>
      </c>
      <c r="R187" s="195">
        <f>SUM(R167:R186)</f>
        <v>2.4999999999999689E-2</v>
      </c>
      <c r="S187" s="195">
        <f>SUM(S167:S186)</f>
        <v>0.50138888888888888</v>
      </c>
      <c r="T187" s="195">
        <f>SUM(T167:T186)</f>
        <v>0.27013888888888887</v>
      </c>
      <c r="U187" s="184">
        <f>SUM(U167:U186)</f>
        <v>384.89999999999992</v>
      </c>
      <c r="V187" s="185"/>
      <c r="W187" s="186">
        <f>SUM(W167:W186)</f>
        <v>18090.3</v>
      </c>
      <c r="X187" s="21"/>
    </row>
    <row r="188" spans="1:48" x14ac:dyDescent="0.25">
      <c r="D188" s="129"/>
      <c r="E188" s="116"/>
      <c r="G188" s="67"/>
      <c r="K188" s="117"/>
      <c r="L188" s="118"/>
      <c r="M188" s="63"/>
      <c r="N188" s="118"/>
      <c r="O188" s="63"/>
      <c r="X188" s="21"/>
    </row>
    <row r="189" spans="1:48" ht="15.75" thickBot="1" x14ac:dyDescent="0.3">
      <c r="D189" s="133"/>
      <c r="E189" s="116"/>
      <c r="G189" s="67"/>
      <c r="K189" s="117"/>
      <c r="L189" s="118"/>
      <c r="M189" s="70"/>
      <c r="N189" s="118"/>
      <c r="O189" s="70"/>
      <c r="X189" s="21"/>
    </row>
    <row r="190" spans="1:48" x14ac:dyDescent="0.25">
      <c r="A190" s="138">
        <v>118</v>
      </c>
      <c r="B190" s="53">
        <v>1118</v>
      </c>
      <c r="C190" s="53" t="s">
        <v>2</v>
      </c>
      <c r="D190" s="196"/>
      <c r="E190" s="160" t="str">
        <f t="shared" ref="E190:E193" si="137">CONCATENATE(C190,D190)</f>
        <v>X</v>
      </c>
      <c r="F190" s="53" t="s">
        <v>150</v>
      </c>
      <c r="G190" s="188">
        <v>2</v>
      </c>
      <c r="H190" s="53" t="str">
        <f t="shared" ref="H190:H193" si="138">CONCATENATE(F190,"/",G190)</f>
        <v>XXX113/2</v>
      </c>
      <c r="I190" s="53" t="s">
        <v>5</v>
      </c>
      <c r="J190" s="96" t="s">
        <v>5</v>
      </c>
      <c r="K190" s="162">
        <v>0.20208333333333331</v>
      </c>
      <c r="L190" s="163">
        <v>0.20277777777777781</v>
      </c>
      <c r="M190" s="193" t="s">
        <v>53</v>
      </c>
      <c r="N190" s="163">
        <v>0.22430555555555556</v>
      </c>
      <c r="O190" s="193" t="s">
        <v>51</v>
      </c>
      <c r="P190" s="53" t="str">
        <f t="shared" ref="P190:P203" si="139">IF(M191=O190,"OK","POZOR")</f>
        <v>OK</v>
      </c>
      <c r="Q190" s="165">
        <f t="shared" ref="Q190:Q204" si="140">IF(ISNUMBER(G190),N190-L190,IF(F190="přejezd",N190-L190,0))</f>
        <v>2.1527777777777757E-2</v>
      </c>
      <c r="R190" s="165">
        <f t="shared" ref="R190:R204" si="141">IF(ISNUMBER(G190),L190-K190,0)</f>
        <v>6.9444444444449749E-4</v>
      </c>
      <c r="S190" s="165">
        <f t="shared" ref="S190:S204" si="142">Q190+R190</f>
        <v>2.2222222222222254E-2</v>
      </c>
      <c r="T190" s="165"/>
      <c r="U190" s="53">
        <v>17.600000000000001</v>
      </c>
      <c r="V190" s="53">
        <f>INDEX('Počty dní'!F:J,MATCH(E190,'Počty dní'!C:C,0),4)</f>
        <v>47</v>
      </c>
      <c r="W190" s="98">
        <f t="shared" ref="W190:W204" si="143">V190*U190</f>
        <v>827.2</v>
      </c>
      <c r="X190" s="21"/>
    </row>
    <row r="191" spans="1:48" x14ac:dyDescent="0.25">
      <c r="A191" s="140">
        <v>118</v>
      </c>
      <c r="B191" s="56">
        <v>1118</v>
      </c>
      <c r="C191" s="56" t="s">
        <v>2</v>
      </c>
      <c r="D191" s="128"/>
      <c r="E191" s="101" t="str">
        <f t="shared" si="137"/>
        <v>X</v>
      </c>
      <c r="F191" s="56" t="s">
        <v>150</v>
      </c>
      <c r="G191" s="64">
        <v>1</v>
      </c>
      <c r="H191" s="56" t="str">
        <f t="shared" si="138"/>
        <v>XXX113/1</v>
      </c>
      <c r="I191" s="56" t="s">
        <v>5</v>
      </c>
      <c r="J191" s="102" t="s">
        <v>5</v>
      </c>
      <c r="K191" s="103">
        <v>0.22916666666666666</v>
      </c>
      <c r="L191" s="104">
        <v>0.22916666666666666</v>
      </c>
      <c r="M191" s="68" t="s">
        <v>51</v>
      </c>
      <c r="N191" s="104">
        <v>0.2673611111111111</v>
      </c>
      <c r="O191" s="68" t="s">
        <v>101</v>
      </c>
      <c r="P191" s="56" t="str">
        <f t="shared" si="139"/>
        <v>OK</v>
      </c>
      <c r="Q191" s="105">
        <f t="shared" si="140"/>
        <v>3.8194444444444448E-2</v>
      </c>
      <c r="R191" s="105">
        <f t="shared" si="141"/>
        <v>0</v>
      </c>
      <c r="S191" s="105">
        <f t="shared" si="142"/>
        <v>3.8194444444444448E-2</v>
      </c>
      <c r="T191" s="105">
        <f t="shared" ref="T191:T204" si="144">K191-N190</f>
        <v>4.8611111111110938E-3</v>
      </c>
      <c r="U191" s="56">
        <v>28.5</v>
      </c>
      <c r="V191" s="56">
        <f>INDEX('Počty dní'!F:J,MATCH(E191,'Počty dní'!C:C,0),4)</f>
        <v>47</v>
      </c>
      <c r="W191" s="166">
        <f t="shared" si="143"/>
        <v>1339.5</v>
      </c>
      <c r="X191" s="21"/>
    </row>
    <row r="192" spans="1:48" x14ac:dyDescent="0.25">
      <c r="A192" s="140">
        <v>118</v>
      </c>
      <c r="B192" s="56">
        <v>1118</v>
      </c>
      <c r="C192" s="56" t="s">
        <v>2</v>
      </c>
      <c r="D192" s="128"/>
      <c r="E192" s="101" t="str">
        <f t="shared" si="137"/>
        <v>X</v>
      </c>
      <c r="F192" s="56" t="s">
        <v>150</v>
      </c>
      <c r="G192" s="64">
        <v>6</v>
      </c>
      <c r="H192" s="56" t="str">
        <f t="shared" si="138"/>
        <v>XXX113/6</v>
      </c>
      <c r="I192" s="56" t="s">
        <v>5</v>
      </c>
      <c r="J192" s="102" t="s">
        <v>5</v>
      </c>
      <c r="K192" s="103">
        <v>0.27291666666666664</v>
      </c>
      <c r="L192" s="104">
        <v>0.27499999999999997</v>
      </c>
      <c r="M192" s="68" t="s">
        <v>101</v>
      </c>
      <c r="N192" s="104">
        <v>0.31041666666666667</v>
      </c>
      <c r="O192" s="68" t="s">
        <v>94</v>
      </c>
      <c r="P192" s="56" t="str">
        <f t="shared" si="139"/>
        <v>OK</v>
      </c>
      <c r="Q192" s="105">
        <f t="shared" si="140"/>
        <v>3.5416666666666707E-2</v>
      </c>
      <c r="R192" s="105">
        <f t="shared" si="141"/>
        <v>2.0833333333333259E-3</v>
      </c>
      <c r="S192" s="105">
        <f t="shared" si="142"/>
        <v>3.7500000000000033E-2</v>
      </c>
      <c r="T192" s="105">
        <f t="shared" si="144"/>
        <v>5.5555555555555358E-3</v>
      </c>
      <c r="U192" s="56">
        <v>27.7</v>
      </c>
      <c r="V192" s="56">
        <f>INDEX('Počty dní'!F:J,MATCH(E192,'Počty dní'!C:C,0),4)</f>
        <v>47</v>
      </c>
      <c r="W192" s="166">
        <f t="shared" si="143"/>
        <v>1301.8999999999999</v>
      </c>
      <c r="X192" s="21"/>
    </row>
    <row r="193" spans="1:48" x14ac:dyDescent="0.25">
      <c r="A193" s="140">
        <v>118</v>
      </c>
      <c r="B193" s="56">
        <v>1118</v>
      </c>
      <c r="C193" s="56" t="s">
        <v>2</v>
      </c>
      <c r="D193" s="102"/>
      <c r="E193" s="56" t="str">
        <f t="shared" si="137"/>
        <v>X</v>
      </c>
      <c r="F193" s="56" t="s">
        <v>82</v>
      </c>
      <c r="G193" s="56"/>
      <c r="H193" s="56" t="str">
        <f t="shared" si="138"/>
        <v>přejezd/</v>
      </c>
      <c r="I193" s="99"/>
      <c r="J193" s="102" t="s">
        <v>5</v>
      </c>
      <c r="K193" s="103">
        <v>0.39374999999999999</v>
      </c>
      <c r="L193" s="104">
        <v>0.39374999999999999</v>
      </c>
      <c r="M193" s="68" t="s">
        <v>94</v>
      </c>
      <c r="N193" s="104">
        <v>0.39583333333333331</v>
      </c>
      <c r="O193" s="68" t="s">
        <v>102</v>
      </c>
      <c r="P193" s="56" t="str">
        <f t="shared" si="139"/>
        <v>OK</v>
      </c>
      <c r="Q193" s="105">
        <f t="shared" si="140"/>
        <v>2.0833333333333259E-3</v>
      </c>
      <c r="R193" s="105">
        <f t="shared" si="141"/>
        <v>0</v>
      </c>
      <c r="S193" s="105">
        <f t="shared" si="142"/>
        <v>2.0833333333333259E-3</v>
      </c>
      <c r="T193" s="105">
        <f t="shared" si="144"/>
        <v>8.3333333333333315E-2</v>
      </c>
      <c r="U193" s="56">
        <v>0</v>
      </c>
      <c r="V193" s="56">
        <f>INDEX('Počty dní'!F:J,MATCH(E193,'Počty dní'!C:C,0),4)</f>
        <v>47</v>
      </c>
      <c r="W193" s="166">
        <f t="shared" si="143"/>
        <v>0</v>
      </c>
      <c r="X193" s="21"/>
      <c r="AL193" s="27"/>
      <c r="AM193" s="27"/>
      <c r="AP193" s="16"/>
      <c r="AQ193" s="16"/>
      <c r="AR193" s="16"/>
      <c r="AS193" s="16"/>
      <c r="AT193" s="16"/>
      <c r="AU193" s="28"/>
      <c r="AV193" s="28"/>
    </row>
    <row r="194" spans="1:48" x14ac:dyDescent="0.25">
      <c r="A194" s="140">
        <v>118</v>
      </c>
      <c r="B194" s="56">
        <v>1118</v>
      </c>
      <c r="C194" s="56" t="s">
        <v>2</v>
      </c>
      <c r="D194" s="128"/>
      <c r="E194" s="101" t="str">
        <f>CONCATENATE(C194,D194)</f>
        <v>X</v>
      </c>
      <c r="F194" s="56" t="s">
        <v>150</v>
      </c>
      <c r="G194" s="64">
        <v>5</v>
      </c>
      <c r="H194" s="56" t="str">
        <f>CONCATENATE(F194,"/",G194)</f>
        <v>XXX113/5</v>
      </c>
      <c r="I194" s="56" t="s">
        <v>5</v>
      </c>
      <c r="J194" s="102" t="s">
        <v>5</v>
      </c>
      <c r="K194" s="103">
        <v>0.39583333333333337</v>
      </c>
      <c r="L194" s="104">
        <v>0.3979166666666667</v>
      </c>
      <c r="M194" s="68" t="s">
        <v>102</v>
      </c>
      <c r="N194" s="104">
        <v>0.41597222222222219</v>
      </c>
      <c r="O194" s="68" t="s">
        <v>53</v>
      </c>
      <c r="P194" s="56" t="str">
        <f t="shared" si="139"/>
        <v>OK</v>
      </c>
      <c r="Q194" s="105">
        <f t="shared" si="140"/>
        <v>1.8055555555555491E-2</v>
      </c>
      <c r="R194" s="105">
        <f t="shared" si="141"/>
        <v>2.0833333333333259E-3</v>
      </c>
      <c r="S194" s="105">
        <f t="shared" si="142"/>
        <v>2.0138888888888817E-2</v>
      </c>
      <c r="T194" s="105">
        <f t="shared" si="144"/>
        <v>0</v>
      </c>
      <c r="U194" s="56">
        <v>15.5</v>
      </c>
      <c r="V194" s="56">
        <f>INDEX('Počty dní'!F:J,MATCH(E194,'Počty dní'!C:C,0),4)</f>
        <v>47</v>
      </c>
      <c r="W194" s="166">
        <f>V194*U194</f>
        <v>728.5</v>
      </c>
      <c r="X194" s="21"/>
    </row>
    <row r="195" spans="1:48" x14ac:dyDescent="0.25">
      <c r="A195" s="140">
        <v>118</v>
      </c>
      <c r="B195" s="56">
        <v>1118</v>
      </c>
      <c r="C195" s="56" t="s">
        <v>2</v>
      </c>
      <c r="D195" s="128"/>
      <c r="E195" s="101" t="str">
        <f>CONCATENATE(C195,D195)</f>
        <v>X</v>
      </c>
      <c r="F195" s="56" t="s">
        <v>150</v>
      </c>
      <c r="G195" s="64">
        <v>10</v>
      </c>
      <c r="H195" s="56" t="str">
        <f>CONCATENATE(F195,"/",G195)</f>
        <v>XXX113/10</v>
      </c>
      <c r="I195" s="56" t="s">
        <v>5</v>
      </c>
      <c r="J195" s="102" t="s">
        <v>5</v>
      </c>
      <c r="K195" s="103">
        <v>0.41597222222222224</v>
      </c>
      <c r="L195" s="104">
        <v>0.41666666666666669</v>
      </c>
      <c r="M195" s="68" t="s">
        <v>53</v>
      </c>
      <c r="N195" s="104">
        <v>0.43611111111111112</v>
      </c>
      <c r="O195" s="68" t="s">
        <v>102</v>
      </c>
      <c r="P195" s="56" t="str">
        <f t="shared" si="139"/>
        <v>OK</v>
      </c>
      <c r="Q195" s="105">
        <f t="shared" si="140"/>
        <v>1.9444444444444431E-2</v>
      </c>
      <c r="R195" s="105">
        <f t="shared" si="141"/>
        <v>6.9444444444444198E-4</v>
      </c>
      <c r="S195" s="105">
        <f t="shared" si="142"/>
        <v>2.0138888888888873E-2</v>
      </c>
      <c r="T195" s="105">
        <f t="shared" si="144"/>
        <v>0</v>
      </c>
      <c r="U195" s="56">
        <v>15.5</v>
      </c>
      <c r="V195" s="56">
        <f>INDEX('Počty dní'!F:J,MATCH(E195,'Počty dní'!C:C,0),4)</f>
        <v>47</v>
      </c>
      <c r="W195" s="166">
        <f>V195*U195</f>
        <v>728.5</v>
      </c>
      <c r="X195" s="21"/>
    </row>
    <row r="196" spans="1:48" x14ac:dyDescent="0.25">
      <c r="A196" s="140">
        <v>118</v>
      </c>
      <c r="B196" s="56">
        <v>1118</v>
      </c>
      <c r="C196" s="56" t="s">
        <v>2</v>
      </c>
      <c r="D196" s="102"/>
      <c r="E196" s="56" t="str">
        <f>CONCATENATE(C196,D196)</f>
        <v>X</v>
      </c>
      <c r="F196" s="56" t="s">
        <v>82</v>
      </c>
      <c r="G196" s="56"/>
      <c r="H196" s="56" t="str">
        <f>CONCATENATE(F196,"/",G196)</f>
        <v>přejezd/</v>
      </c>
      <c r="I196" s="56"/>
      <c r="J196" s="102" t="s">
        <v>5</v>
      </c>
      <c r="K196" s="103">
        <v>0.43611111111111112</v>
      </c>
      <c r="L196" s="104">
        <v>0.43611111111111112</v>
      </c>
      <c r="M196" s="68" t="s">
        <v>102</v>
      </c>
      <c r="N196" s="104">
        <v>0.43888888888888888</v>
      </c>
      <c r="O196" s="57" t="s">
        <v>29</v>
      </c>
      <c r="P196" s="56" t="str">
        <f t="shared" si="139"/>
        <v>OK</v>
      </c>
      <c r="Q196" s="105">
        <f t="shared" si="140"/>
        <v>2.7777777777777679E-3</v>
      </c>
      <c r="R196" s="105">
        <f t="shared" si="141"/>
        <v>0</v>
      </c>
      <c r="S196" s="105">
        <f t="shared" si="142"/>
        <v>2.7777777777777679E-3</v>
      </c>
      <c r="T196" s="105">
        <f t="shared" si="144"/>
        <v>0</v>
      </c>
      <c r="U196" s="56">
        <v>0</v>
      </c>
      <c r="V196" s="56">
        <f>INDEX('Počty dní'!F:J,MATCH(E196,'Počty dní'!C:C,0),4)</f>
        <v>47</v>
      </c>
      <c r="W196" s="166">
        <f>V196*U196</f>
        <v>0</v>
      </c>
      <c r="X196" s="21"/>
      <c r="AL196" s="27"/>
      <c r="AM196" s="27"/>
      <c r="AP196" s="16"/>
      <c r="AQ196" s="16"/>
      <c r="AR196" s="16"/>
      <c r="AS196" s="16"/>
      <c r="AT196" s="16"/>
      <c r="AU196" s="28"/>
      <c r="AV196" s="28"/>
    </row>
    <row r="197" spans="1:48" x14ac:dyDescent="0.25">
      <c r="A197" s="140">
        <v>118</v>
      </c>
      <c r="B197" s="56">
        <v>1118</v>
      </c>
      <c r="C197" s="56" t="s">
        <v>2</v>
      </c>
      <c r="D197" s="102"/>
      <c r="E197" s="101" t="str">
        <f>CONCATENATE(C197,D197)</f>
        <v>X</v>
      </c>
      <c r="F197" s="56" t="s">
        <v>126</v>
      </c>
      <c r="G197" s="55">
        <v>13</v>
      </c>
      <c r="H197" s="56" t="str">
        <f>CONCATENATE(F197,"/",G197)</f>
        <v>XXX104/13</v>
      </c>
      <c r="I197" s="99" t="s">
        <v>5</v>
      </c>
      <c r="J197" s="102" t="s">
        <v>5</v>
      </c>
      <c r="K197" s="103">
        <v>0.47986111111111113</v>
      </c>
      <c r="L197" s="104">
        <v>0.48055555555555557</v>
      </c>
      <c r="M197" s="57" t="s">
        <v>29</v>
      </c>
      <c r="N197" s="104">
        <v>0.48888888888888887</v>
      </c>
      <c r="O197" s="57" t="s">
        <v>128</v>
      </c>
      <c r="P197" s="56" t="str">
        <f t="shared" si="139"/>
        <v>OK</v>
      </c>
      <c r="Q197" s="105">
        <f t="shared" si="140"/>
        <v>8.3333333333333037E-3</v>
      </c>
      <c r="R197" s="105">
        <f t="shared" si="141"/>
        <v>6.9444444444444198E-4</v>
      </c>
      <c r="S197" s="105">
        <f t="shared" si="142"/>
        <v>9.0277777777777457E-3</v>
      </c>
      <c r="T197" s="105">
        <f t="shared" si="144"/>
        <v>4.0972222222222243E-2</v>
      </c>
      <c r="U197" s="56">
        <v>6.1</v>
      </c>
      <c r="V197" s="56">
        <f>INDEX('Počty dní'!F:J,MATCH(E197,'Počty dní'!C:C,0),4)</f>
        <v>47</v>
      </c>
      <c r="W197" s="166">
        <f>V197*U197</f>
        <v>286.7</v>
      </c>
      <c r="X197" s="21"/>
    </row>
    <row r="198" spans="1:48" x14ac:dyDescent="0.25">
      <c r="A198" s="140">
        <v>118</v>
      </c>
      <c r="B198" s="56">
        <v>1118</v>
      </c>
      <c r="C198" s="56" t="s">
        <v>2</v>
      </c>
      <c r="D198" s="102"/>
      <c r="E198" s="101" t="str">
        <f>CONCATENATE(C198,D198)</f>
        <v>X</v>
      </c>
      <c r="F198" s="56" t="s">
        <v>126</v>
      </c>
      <c r="G198" s="64">
        <v>16</v>
      </c>
      <c r="H198" s="56" t="str">
        <f>CONCATENATE(F198,"/",G198)</f>
        <v>XXX104/16</v>
      </c>
      <c r="I198" s="99" t="s">
        <v>5</v>
      </c>
      <c r="J198" s="102" t="s">
        <v>5</v>
      </c>
      <c r="K198" s="103">
        <v>0.50972222222222219</v>
      </c>
      <c r="L198" s="104">
        <v>0.51041666666666663</v>
      </c>
      <c r="M198" s="57" t="s">
        <v>128</v>
      </c>
      <c r="N198" s="104">
        <v>0.51874999999999993</v>
      </c>
      <c r="O198" s="57" t="s">
        <v>29</v>
      </c>
      <c r="P198" s="56" t="str">
        <f t="shared" si="139"/>
        <v>OK</v>
      </c>
      <c r="Q198" s="105">
        <f t="shared" si="140"/>
        <v>8.3333333333333037E-3</v>
      </c>
      <c r="R198" s="105">
        <f t="shared" si="141"/>
        <v>6.9444444444444198E-4</v>
      </c>
      <c r="S198" s="105">
        <f t="shared" si="142"/>
        <v>9.0277777777777457E-3</v>
      </c>
      <c r="T198" s="105">
        <f t="shared" si="144"/>
        <v>2.0833333333333315E-2</v>
      </c>
      <c r="U198" s="56">
        <v>6.1</v>
      </c>
      <c r="V198" s="56">
        <f>INDEX('Počty dní'!F:J,MATCH(E198,'Počty dní'!C:C,0),4)</f>
        <v>47</v>
      </c>
      <c r="W198" s="166">
        <f>V198*U198</f>
        <v>286.7</v>
      </c>
      <c r="X198" s="21"/>
    </row>
    <row r="199" spans="1:48" x14ac:dyDescent="0.25">
      <c r="A199" s="140">
        <v>118</v>
      </c>
      <c r="B199" s="56">
        <v>1118</v>
      </c>
      <c r="C199" s="56" t="s">
        <v>2</v>
      </c>
      <c r="D199" s="102"/>
      <c r="E199" s="56" t="str">
        <f t="shared" ref="E199" si="145">CONCATENATE(C199,D199)</f>
        <v>X</v>
      </c>
      <c r="F199" s="56" t="s">
        <v>82</v>
      </c>
      <c r="G199" s="56"/>
      <c r="H199" s="56" t="str">
        <f t="shared" ref="H199" si="146">CONCATENATE(F199,"/",G199)</f>
        <v>přejezd/</v>
      </c>
      <c r="I199" s="99"/>
      <c r="J199" s="102" t="s">
        <v>5</v>
      </c>
      <c r="K199" s="103">
        <v>0.55763888888888891</v>
      </c>
      <c r="L199" s="104">
        <v>0.55763888888888891</v>
      </c>
      <c r="M199" s="57" t="s">
        <v>29</v>
      </c>
      <c r="N199" s="104">
        <v>0.5625</v>
      </c>
      <c r="O199" s="68" t="s">
        <v>94</v>
      </c>
      <c r="P199" s="56" t="str">
        <f t="shared" si="139"/>
        <v>OK</v>
      </c>
      <c r="Q199" s="105">
        <f t="shared" si="140"/>
        <v>4.8611111111110938E-3</v>
      </c>
      <c r="R199" s="105">
        <f t="shared" si="141"/>
        <v>0</v>
      </c>
      <c r="S199" s="105">
        <f t="shared" si="142"/>
        <v>4.8611111111110938E-3</v>
      </c>
      <c r="T199" s="105">
        <f t="shared" si="144"/>
        <v>3.8888888888888973E-2</v>
      </c>
      <c r="U199" s="56">
        <v>0</v>
      </c>
      <c r="V199" s="56">
        <f>INDEX('Počty dní'!F:J,MATCH(E199,'Počty dní'!C:C,0),4)</f>
        <v>47</v>
      </c>
      <c r="W199" s="166">
        <f t="shared" ref="W199" si="147">V199*U199</f>
        <v>0</v>
      </c>
      <c r="X199" s="21"/>
      <c r="AL199" s="27"/>
      <c r="AM199" s="27"/>
      <c r="AP199" s="16"/>
      <c r="AQ199" s="16"/>
      <c r="AR199" s="16"/>
      <c r="AS199" s="16"/>
      <c r="AT199" s="16"/>
      <c r="AU199" s="28"/>
      <c r="AV199" s="28"/>
    </row>
    <row r="200" spans="1:48" x14ac:dyDescent="0.25">
      <c r="A200" s="140">
        <v>118</v>
      </c>
      <c r="B200" s="56">
        <v>1118</v>
      </c>
      <c r="C200" s="56" t="s">
        <v>2</v>
      </c>
      <c r="D200" s="128"/>
      <c r="E200" s="101" t="str">
        <f>CONCATENATE(C200,D200)</f>
        <v>X</v>
      </c>
      <c r="F200" s="56" t="s">
        <v>150</v>
      </c>
      <c r="G200" s="64">
        <v>9</v>
      </c>
      <c r="H200" s="56" t="str">
        <f>CONCATENATE(F200,"/",G200)</f>
        <v>XXX113/9</v>
      </c>
      <c r="I200" s="56" t="s">
        <v>5</v>
      </c>
      <c r="J200" s="102" t="s">
        <v>5</v>
      </c>
      <c r="K200" s="103">
        <v>0.5625</v>
      </c>
      <c r="L200" s="104">
        <v>0.56458333333333333</v>
      </c>
      <c r="M200" s="68" t="s">
        <v>94</v>
      </c>
      <c r="N200" s="104">
        <v>0.58124999999999993</v>
      </c>
      <c r="O200" s="68" t="s">
        <v>83</v>
      </c>
      <c r="P200" s="56" t="str">
        <f t="shared" si="139"/>
        <v>OK</v>
      </c>
      <c r="Q200" s="105">
        <f t="shared" si="140"/>
        <v>1.6666666666666607E-2</v>
      </c>
      <c r="R200" s="105">
        <f t="shared" si="141"/>
        <v>2.0833333333333259E-3</v>
      </c>
      <c r="S200" s="105">
        <f t="shared" si="142"/>
        <v>1.8749999999999933E-2</v>
      </c>
      <c r="T200" s="105">
        <f t="shared" si="144"/>
        <v>0</v>
      </c>
      <c r="U200" s="56">
        <v>12.6</v>
      </c>
      <c r="V200" s="56">
        <f>INDEX('Počty dní'!F:J,MATCH(E200,'Počty dní'!C:C,0),4)</f>
        <v>47</v>
      </c>
      <c r="W200" s="166">
        <f>V200*U200</f>
        <v>592.19999999999993</v>
      </c>
      <c r="X200" s="21"/>
    </row>
    <row r="201" spans="1:48" x14ac:dyDescent="0.25">
      <c r="A201" s="140">
        <v>118</v>
      </c>
      <c r="B201" s="56">
        <v>1118</v>
      </c>
      <c r="C201" s="56" t="s">
        <v>2</v>
      </c>
      <c r="D201" s="128"/>
      <c r="E201" s="101" t="str">
        <f>CONCATENATE(C201,D201)</f>
        <v>X</v>
      </c>
      <c r="F201" s="56" t="s">
        <v>150</v>
      </c>
      <c r="G201" s="64">
        <v>12</v>
      </c>
      <c r="H201" s="56" t="str">
        <f>CONCATENATE(F201,"/",G201)</f>
        <v>XXX113/12</v>
      </c>
      <c r="I201" s="56" t="s">
        <v>5</v>
      </c>
      <c r="J201" s="102" t="s">
        <v>5</v>
      </c>
      <c r="K201" s="103">
        <v>0.58124999999999993</v>
      </c>
      <c r="L201" s="104">
        <v>0.58402777777777781</v>
      </c>
      <c r="M201" s="68" t="s">
        <v>83</v>
      </c>
      <c r="N201" s="104">
        <v>0.60069444444444442</v>
      </c>
      <c r="O201" s="68" t="s">
        <v>51</v>
      </c>
      <c r="P201" s="56" t="str">
        <f t="shared" si="139"/>
        <v>OK</v>
      </c>
      <c r="Q201" s="105">
        <f t="shared" si="140"/>
        <v>1.6666666666666607E-2</v>
      </c>
      <c r="R201" s="105">
        <f t="shared" si="141"/>
        <v>2.7777777777778789E-3</v>
      </c>
      <c r="S201" s="105">
        <f t="shared" si="142"/>
        <v>1.9444444444444486E-2</v>
      </c>
      <c r="T201" s="105">
        <f t="shared" si="144"/>
        <v>0</v>
      </c>
      <c r="U201" s="56">
        <v>13.4</v>
      </c>
      <c r="V201" s="56">
        <f>INDEX('Počty dní'!F:J,MATCH(E201,'Počty dní'!C:C,0),4)</f>
        <v>47</v>
      </c>
      <c r="W201" s="166">
        <f>V201*U201</f>
        <v>629.80000000000007</v>
      </c>
      <c r="X201" s="21"/>
    </row>
    <row r="202" spans="1:48" x14ac:dyDescent="0.25">
      <c r="A202" s="140">
        <v>118</v>
      </c>
      <c r="B202" s="56">
        <v>1118</v>
      </c>
      <c r="C202" s="56" t="s">
        <v>2</v>
      </c>
      <c r="D202" s="128"/>
      <c r="E202" s="101" t="str">
        <f>CONCATENATE(C202,D202)</f>
        <v>X</v>
      </c>
      <c r="F202" s="56" t="s">
        <v>150</v>
      </c>
      <c r="G202" s="64">
        <v>11</v>
      </c>
      <c r="H202" s="56" t="str">
        <f>CONCATENATE(F202,"/",G202)</f>
        <v>XXX113/11</v>
      </c>
      <c r="I202" s="56" t="s">
        <v>5</v>
      </c>
      <c r="J202" s="102" t="s">
        <v>5</v>
      </c>
      <c r="K202" s="103">
        <v>0.60347222222222219</v>
      </c>
      <c r="L202" s="104">
        <v>0.60416666666666663</v>
      </c>
      <c r="M202" s="68" t="s">
        <v>51</v>
      </c>
      <c r="N202" s="104">
        <v>0.64236111111111105</v>
      </c>
      <c r="O202" s="68" t="s">
        <v>101</v>
      </c>
      <c r="P202" s="56" t="str">
        <f t="shared" si="139"/>
        <v>OK</v>
      </c>
      <c r="Q202" s="105">
        <f t="shared" si="140"/>
        <v>3.819444444444442E-2</v>
      </c>
      <c r="R202" s="105">
        <f t="shared" si="141"/>
        <v>6.9444444444444198E-4</v>
      </c>
      <c r="S202" s="105">
        <f t="shared" si="142"/>
        <v>3.8888888888888862E-2</v>
      </c>
      <c r="T202" s="105">
        <f t="shared" si="144"/>
        <v>2.7777777777777679E-3</v>
      </c>
      <c r="U202" s="56">
        <v>28.5</v>
      </c>
      <c r="V202" s="56">
        <f>INDEX('Počty dní'!F:J,MATCH(E202,'Počty dní'!C:C,0),4)</f>
        <v>47</v>
      </c>
      <c r="W202" s="166">
        <f>V202*U202</f>
        <v>1339.5</v>
      </c>
      <c r="X202" s="21"/>
    </row>
    <row r="203" spans="1:48" x14ac:dyDescent="0.25">
      <c r="A203" s="140">
        <v>118</v>
      </c>
      <c r="B203" s="56">
        <v>1118</v>
      </c>
      <c r="C203" s="56" t="s">
        <v>2</v>
      </c>
      <c r="D203" s="128"/>
      <c r="E203" s="101" t="str">
        <f>CONCATENATE(C203,D203)</f>
        <v>X</v>
      </c>
      <c r="F203" s="56" t="s">
        <v>150</v>
      </c>
      <c r="G203" s="64">
        <v>14</v>
      </c>
      <c r="H203" s="56" t="str">
        <f>CONCATENATE(F203,"/",G203)</f>
        <v>XXX113/14</v>
      </c>
      <c r="I203" s="56" t="s">
        <v>5</v>
      </c>
      <c r="J203" s="102" t="s">
        <v>5</v>
      </c>
      <c r="K203" s="103">
        <v>0.6479166666666667</v>
      </c>
      <c r="L203" s="104">
        <v>0.65</v>
      </c>
      <c r="M203" s="68" t="s">
        <v>101</v>
      </c>
      <c r="N203" s="104">
        <v>0.68402777777777779</v>
      </c>
      <c r="O203" s="68" t="s">
        <v>102</v>
      </c>
      <c r="P203" s="56" t="str">
        <f t="shared" si="139"/>
        <v>OK</v>
      </c>
      <c r="Q203" s="105">
        <f t="shared" si="140"/>
        <v>3.4027777777777768E-2</v>
      </c>
      <c r="R203" s="105">
        <f t="shared" si="141"/>
        <v>2.0833333333333259E-3</v>
      </c>
      <c r="S203" s="105">
        <f t="shared" si="142"/>
        <v>3.6111111111111094E-2</v>
      </c>
      <c r="T203" s="105">
        <f t="shared" si="144"/>
        <v>5.5555555555556468E-3</v>
      </c>
      <c r="U203" s="56">
        <v>26.4</v>
      </c>
      <c r="V203" s="56">
        <f>INDEX('Počty dní'!F:J,MATCH(E203,'Počty dní'!C:C,0),4)</f>
        <v>47</v>
      </c>
      <c r="W203" s="166">
        <f>V203*U203</f>
        <v>1240.8</v>
      </c>
      <c r="X203" s="21"/>
    </row>
    <row r="204" spans="1:48" ht="15.75" thickBot="1" x14ac:dyDescent="0.3">
      <c r="A204" s="141">
        <v>118</v>
      </c>
      <c r="B204" s="58">
        <v>1118</v>
      </c>
      <c r="C204" s="58" t="s">
        <v>2</v>
      </c>
      <c r="D204" s="167"/>
      <c r="E204" s="168" t="str">
        <f t="shared" ref="E204" si="148">CONCATENATE(C204,D204)</f>
        <v>X</v>
      </c>
      <c r="F204" s="58" t="s">
        <v>150</v>
      </c>
      <c r="G204" s="187">
        <v>15</v>
      </c>
      <c r="H204" s="58" t="str">
        <f>CONCATENATE(F204,"/",G204)</f>
        <v>XXX113/15</v>
      </c>
      <c r="I204" s="58" t="s">
        <v>5</v>
      </c>
      <c r="J204" s="106" t="s">
        <v>5</v>
      </c>
      <c r="K204" s="107">
        <v>0.73055555555555562</v>
      </c>
      <c r="L204" s="108">
        <v>0.73263888888888884</v>
      </c>
      <c r="M204" s="60" t="s">
        <v>102</v>
      </c>
      <c r="N204" s="108">
        <v>0.75208333333333333</v>
      </c>
      <c r="O204" s="60" t="s">
        <v>53</v>
      </c>
      <c r="P204" s="158"/>
      <c r="Q204" s="170">
        <f t="shared" si="140"/>
        <v>1.9444444444444486E-2</v>
      </c>
      <c r="R204" s="170">
        <f t="shared" si="141"/>
        <v>2.0833333333332149E-3</v>
      </c>
      <c r="S204" s="170">
        <f t="shared" si="142"/>
        <v>2.1527777777777701E-2</v>
      </c>
      <c r="T204" s="170">
        <f t="shared" si="144"/>
        <v>4.6527777777777835E-2</v>
      </c>
      <c r="U204" s="58">
        <v>15.5</v>
      </c>
      <c r="V204" s="58">
        <f>INDEX('Počty dní'!F:J,MATCH(E204,'Počty dní'!C:C,0),4)</f>
        <v>47</v>
      </c>
      <c r="W204" s="171">
        <f t="shared" si="143"/>
        <v>728.5</v>
      </c>
      <c r="X204" s="21"/>
    </row>
    <row r="205" spans="1:48" ht="15.75" thickBot="1" x14ac:dyDescent="0.3">
      <c r="A205" s="172" t="str">
        <f ca="1">CONCATENATE(INDIRECT("R[-1]C[0]",FALSE),"celkem")</f>
        <v>118celkem</v>
      </c>
      <c r="B205" s="173"/>
      <c r="C205" s="173" t="str">
        <f ca="1">INDIRECT("R[-1]C[12]",FALSE)</f>
        <v>Osová Bítýška</v>
      </c>
      <c r="D205" s="174"/>
      <c r="E205" s="173"/>
      <c r="F205" s="175"/>
      <c r="G205" s="173"/>
      <c r="H205" s="176"/>
      <c r="I205" s="177"/>
      <c r="J205" s="178" t="str">
        <f ca="1">INDIRECT("R[-3]C[0]",FALSE)</f>
        <v>S</v>
      </c>
      <c r="K205" s="179"/>
      <c r="L205" s="180"/>
      <c r="M205" s="181"/>
      <c r="N205" s="180"/>
      <c r="O205" s="182"/>
      <c r="P205" s="173"/>
      <c r="Q205" s="183">
        <f>SUM(Q190:Q204)</f>
        <v>0.28402777777777755</v>
      </c>
      <c r="R205" s="183">
        <f>SUM(R190:R204)</f>
        <v>1.6666666666666663E-2</v>
      </c>
      <c r="S205" s="183">
        <f>SUM(S190:S204)</f>
        <v>0.30069444444444415</v>
      </c>
      <c r="T205" s="183">
        <f>SUM(T190:T204)</f>
        <v>0.24930555555555572</v>
      </c>
      <c r="U205" s="184">
        <f>SUM(U190:U204)</f>
        <v>213.4</v>
      </c>
      <c r="V205" s="185"/>
      <c r="W205" s="186">
        <f>SUM(W190:W204)</f>
        <v>10029.799999999999</v>
      </c>
      <c r="X205" s="21"/>
    </row>
    <row r="206" spans="1:48" x14ac:dyDescent="0.25">
      <c r="D206" s="133"/>
      <c r="E206" s="116"/>
      <c r="G206" s="67"/>
      <c r="K206" s="117"/>
      <c r="L206" s="118"/>
      <c r="M206" s="70"/>
      <c r="N206" s="118"/>
      <c r="O206" s="70"/>
      <c r="X206" s="21"/>
    </row>
    <row r="207" spans="1:48" ht="15.75" thickBot="1" x14ac:dyDescent="0.3">
      <c r="E207" s="116"/>
      <c r="G207" s="67"/>
      <c r="K207" s="117"/>
      <c r="L207" s="118"/>
      <c r="M207" s="63"/>
      <c r="N207" s="118"/>
      <c r="O207" s="63"/>
      <c r="X207" s="21"/>
    </row>
    <row r="208" spans="1:48" x14ac:dyDescent="0.25">
      <c r="A208" s="138">
        <v>119</v>
      </c>
      <c r="B208" s="53">
        <v>1119</v>
      </c>
      <c r="C208" s="53" t="s">
        <v>2</v>
      </c>
      <c r="D208" s="96"/>
      <c r="E208" s="160" t="str">
        <f t="shared" ref="E208" si="149">CONCATENATE(C208,D208)</f>
        <v>X</v>
      </c>
      <c r="F208" s="53" t="s">
        <v>147</v>
      </c>
      <c r="G208" s="97">
        <v>2</v>
      </c>
      <c r="H208" s="53" t="str">
        <f t="shared" ref="H208" si="150">CONCATENATE(F208,"/",G208)</f>
        <v>XXX106/2</v>
      </c>
      <c r="I208" s="95" t="s">
        <v>5</v>
      </c>
      <c r="J208" s="96" t="s">
        <v>6</v>
      </c>
      <c r="K208" s="162">
        <v>0.20625000000000002</v>
      </c>
      <c r="L208" s="163">
        <v>0.20833333333333334</v>
      </c>
      <c r="M208" s="164" t="s">
        <v>95</v>
      </c>
      <c r="N208" s="163">
        <v>0.22569444444444445</v>
      </c>
      <c r="O208" s="164" t="s">
        <v>102</v>
      </c>
      <c r="P208" s="53" t="str">
        <f t="shared" ref="P208:P221" si="151">IF(M209=O208,"OK","POZOR")</f>
        <v>OK</v>
      </c>
      <c r="Q208" s="165">
        <f t="shared" ref="Q208:Q222" si="152">IF(ISNUMBER(G208),N208-L208,IF(F208="přejezd",N208-L208,0))</f>
        <v>1.7361111111111105E-2</v>
      </c>
      <c r="R208" s="165">
        <f t="shared" ref="R208:R222" si="153">IF(ISNUMBER(G208),L208-K208,0)</f>
        <v>2.0833333333333259E-3</v>
      </c>
      <c r="S208" s="165">
        <f t="shared" ref="S208:S222" si="154">Q208+R208</f>
        <v>1.9444444444444431E-2</v>
      </c>
      <c r="T208" s="165"/>
      <c r="U208" s="53">
        <v>12.9</v>
      </c>
      <c r="V208" s="53">
        <f>INDEX('Počty dní'!F:J,MATCH(E208,'Počty dní'!C:C,0),4)</f>
        <v>47</v>
      </c>
      <c r="W208" s="98">
        <f t="shared" ref="W208:W222" si="155">V208*U208</f>
        <v>606.30000000000007</v>
      </c>
      <c r="X208" s="21"/>
    </row>
    <row r="209" spans="1:48" x14ac:dyDescent="0.25">
      <c r="A209" s="140">
        <v>119</v>
      </c>
      <c r="B209" s="56">
        <v>1119</v>
      </c>
      <c r="C209" s="56" t="s">
        <v>2</v>
      </c>
      <c r="D209" s="102"/>
      <c r="E209" s="56" t="str">
        <f t="shared" ref="E209:E211" si="156">CONCATENATE(C209,D209)</f>
        <v>X</v>
      </c>
      <c r="F209" s="56" t="s">
        <v>82</v>
      </c>
      <c r="G209" s="56"/>
      <c r="H209" s="56" t="str">
        <f t="shared" ref="H209:H211" si="157">CONCATENATE(F209,"/",G209)</f>
        <v>přejezd/</v>
      </c>
      <c r="I209" s="56"/>
      <c r="J209" s="100" t="s">
        <v>6</v>
      </c>
      <c r="K209" s="103">
        <v>0.22569444444444445</v>
      </c>
      <c r="L209" s="104">
        <v>0.22569444444444445</v>
      </c>
      <c r="M209" s="57" t="s">
        <v>102</v>
      </c>
      <c r="N209" s="104">
        <v>0.22916666666666666</v>
      </c>
      <c r="O209" s="57" t="s">
        <v>29</v>
      </c>
      <c r="P209" s="56" t="str">
        <f t="shared" si="151"/>
        <v>OK</v>
      </c>
      <c r="Q209" s="105">
        <f t="shared" si="152"/>
        <v>3.4722222222222099E-3</v>
      </c>
      <c r="R209" s="105">
        <f t="shared" si="153"/>
        <v>0</v>
      </c>
      <c r="S209" s="105">
        <f t="shared" si="154"/>
        <v>3.4722222222222099E-3</v>
      </c>
      <c r="T209" s="105">
        <f t="shared" ref="T209:T222" si="158">K209-N208</f>
        <v>0</v>
      </c>
      <c r="U209" s="56">
        <v>0</v>
      </c>
      <c r="V209" s="56">
        <f>INDEX('Počty dní'!F:J,MATCH(E209,'Počty dní'!C:C,0),4)</f>
        <v>47</v>
      </c>
      <c r="W209" s="166">
        <f t="shared" ref="W209:W211" si="159">V209*U209</f>
        <v>0</v>
      </c>
      <c r="X209" s="21"/>
      <c r="AL209" s="27"/>
      <c r="AM209" s="27"/>
      <c r="AP209" s="16"/>
      <c r="AQ209" s="16"/>
      <c r="AR209" s="16"/>
      <c r="AS209" s="16"/>
      <c r="AT209" s="16"/>
      <c r="AU209" s="28"/>
      <c r="AV209" s="28"/>
    </row>
    <row r="210" spans="1:48" x14ac:dyDescent="0.25">
      <c r="A210" s="140">
        <v>119</v>
      </c>
      <c r="B210" s="56">
        <v>1119</v>
      </c>
      <c r="C210" s="56" t="s">
        <v>2</v>
      </c>
      <c r="D210" s="102"/>
      <c r="E210" s="101" t="str">
        <f t="shared" si="156"/>
        <v>X</v>
      </c>
      <c r="F210" s="56" t="s">
        <v>126</v>
      </c>
      <c r="G210" s="64">
        <v>1</v>
      </c>
      <c r="H210" s="56" t="str">
        <f t="shared" si="157"/>
        <v>XXX104/1</v>
      </c>
      <c r="I210" s="99" t="s">
        <v>5</v>
      </c>
      <c r="J210" s="100" t="s">
        <v>6</v>
      </c>
      <c r="K210" s="103">
        <v>0.2298611111111111</v>
      </c>
      <c r="L210" s="104">
        <v>0.23055555555555554</v>
      </c>
      <c r="M210" s="57" t="s">
        <v>29</v>
      </c>
      <c r="N210" s="104">
        <v>0.24652777777777779</v>
      </c>
      <c r="O210" s="57" t="s">
        <v>37</v>
      </c>
      <c r="P210" s="56" t="str">
        <f t="shared" si="151"/>
        <v>OK</v>
      </c>
      <c r="Q210" s="105">
        <f t="shared" si="152"/>
        <v>1.5972222222222249E-2</v>
      </c>
      <c r="R210" s="105">
        <f t="shared" si="153"/>
        <v>6.9444444444444198E-4</v>
      </c>
      <c r="S210" s="105">
        <f t="shared" si="154"/>
        <v>1.6666666666666691E-2</v>
      </c>
      <c r="T210" s="105">
        <f t="shared" si="158"/>
        <v>6.9444444444444198E-4</v>
      </c>
      <c r="U210" s="56">
        <v>12.7</v>
      </c>
      <c r="V210" s="56">
        <f>INDEX('Počty dní'!F:J,MATCH(E210,'Počty dní'!C:C,0),4)</f>
        <v>47</v>
      </c>
      <c r="W210" s="166">
        <f t="shared" si="159"/>
        <v>596.9</v>
      </c>
      <c r="X210" s="21"/>
    </row>
    <row r="211" spans="1:48" x14ac:dyDescent="0.25">
      <c r="A211" s="140">
        <v>119</v>
      </c>
      <c r="B211" s="56">
        <v>1119</v>
      </c>
      <c r="C211" s="56" t="s">
        <v>2</v>
      </c>
      <c r="D211" s="102"/>
      <c r="E211" s="101" t="str">
        <f t="shared" si="156"/>
        <v>X</v>
      </c>
      <c r="F211" s="56" t="s">
        <v>126</v>
      </c>
      <c r="G211" s="64">
        <v>4</v>
      </c>
      <c r="H211" s="56" t="str">
        <f t="shared" si="157"/>
        <v>XXX104/4</v>
      </c>
      <c r="I211" s="99" t="s">
        <v>5</v>
      </c>
      <c r="J211" s="100" t="s">
        <v>6</v>
      </c>
      <c r="K211" s="103">
        <v>0.25208333333333333</v>
      </c>
      <c r="L211" s="104">
        <v>0.25277777777777777</v>
      </c>
      <c r="M211" s="57" t="s">
        <v>37</v>
      </c>
      <c r="N211" s="104">
        <v>0.26874999999999993</v>
      </c>
      <c r="O211" s="57" t="s">
        <v>29</v>
      </c>
      <c r="P211" s="56" t="str">
        <f t="shared" si="151"/>
        <v>OK</v>
      </c>
      <c r="Q211" s="105">
        <f t="shared" si="152"/>
        <v>1.5972222222222165E-2</v>
      </c>
      <c r="R211" s="105">
        <f t="shared" si="153"/>
        <v>6.9444444444444198E-4</v>
      </c>
      <c r="S211" s="105">
        <f t="shared" si="154"/>
        <v>1.6666666666666607E-2</v>
      </c>
      <c r="T211" s="105">
        <f t="shared" si="158"/>
        <v>5.5555555555555358E-3</v>
      </c>
      <c r="U211" s="56">
        <v>12.7</v>
      </c>
      <c r="V211" s="56">
        <f>INDEX('Počty dní'!F:J,MATCH(E211,'Počty dní'!C:C,0),4)</f>
        <v>47</v>
      </c>
      <c r="W211" s="166">
        <f t="shared" si="159"/>
        <v>596.9</v>
      </c>
      <c r="X211" s="21"/>
    </row>
    <row r="212" spans="1:48" x14ac:dyDescent="0.25">
      <c r="A212" s="140">
        <v>119</v>
      </c>
      <c r="B212" s="56">
        <v>1119</v>
      </c>
      <c r="C212" s="56" t="s">
        <v>2</v>
      </c>
      <c r="D212" s="102"/>
      <c r="E212" s="101" t="str">
        <f t="shared" ref="E212:E218" si="160">CONCATENATE(C212,D212)</f>
        <v>X</v>
      </c>
      <c r="F212" s="56" t="s">
        <v>132</v>
      </c>
      <c r="G212" s="64">
        <v>8</v>
      </c>
      <c r="H212" s="56" t="str">
        <f t="shared" ref="H212:H218" si="161">CONCATENATE(F212,"/",G212)</f>
        <v>XXX115/8</v>
      </c>
      <c r="I212" s="56" t="s">
        <v>5</v>
      </c>
      <c r="J212" s="100" t="s">
        <v>6</v>
      </c>
      <c r="K212" s="103">
        <v>0.44930555555555557</v>
      </c>
      <c r="L212" s="104">
        <v>0.45</v>
      </c>
      <c r="M212" s="68" t="s">
        <v>29</v>
      </c>
      <c r="N212" s="104">
        <v>0.50763888888888886</v>
      </c>
      <c r="O212" s="57" t="s">
        <v>56</v>
      </c>
      <c r="P212" s="56" t="str">
        <f t="shared" si="151"/>
        <v>OK</v>
      </c>
      <c r="Q212" s="105">
        <f t="shared" si="152"/>
        <v>5.7638888888888851E-2</v>
      </c>
      <c r="R212" s="105">
        <f t="shared" si="153"/>
        <v>6.9444444444444198E-4</v>
      </c>
      <c r="S212" s="105">
        <f t="shared" si="154"/>
        <v>5.8333333333333293E-2</v>
      </c>
      <c r="T212" s="105">
        <f t="shared" si="158"/>
        <v>0.18055555555555564</v>
      </c>
      <c r="U212" s="56">
        <v>44.7</v>
      </c>
      <c r="V212" s="56">
        <f>INDEX('Počty dní'!F:J,MATCH(E212,'Počty dní'!C:C,0),4)</f>
        <v>47</v>
      </c>
      <c r="W212" s="166">
        <f t="shared" ref="W212:W218" si="162">V212*U212</f>
        <v>2100.9</v>
      </c>
      <c r="X212" s="21"/>
    </row>
    <row r="213" spans="1:48" x14ac:dyDescent="0.25">
      <c r="A213" s="140">
        <v>119</v>
      </c>
      <c r="B213" s="56">
        <v>1119</v>
      </c>
      <c r="C213" s="56" t="s">
        <v>2</v>
      </c>
      <c r="D213" s="102"/>
      <c r="E213" s="101" t="str">
        <f t="shared" si="160"/>
        <v>X</v>
      </c>
      <c r="F213" s="56" t="s">
        <v>132</v>
      </c>
      <c r="G213" s="64">
        <v>11</v>
      </c>
      <c r="H213" s="56" t="str">
        <f t="shared" si="161"/>
        <v>XXX115/11</v>
      </c>
      <c r="I213" s="56" t="s">
        <v>5</v>
      </c>
      <c r="J213" s="100" t="s">
        <v>6</v>
      </c>
      <c r="K213" s="103">
        <v>0.51041666666666663</v>
      </c>
      <c r="L213" s="104">
        <v>0.51250000000000007</v>
      </c>
      <c r="M213" s="68" t="s">
        <v>56</v>
      </c>
      <c r="N213" s="104">
        <v>0.5708333333333333</v>
      </c>
      <c r="O213" s="57" t="s">
        <v>29</v>
      </c>
      <c r="P213" s="56" t="str">
        <f t="shared" si="151"/>
        <v>OK</v>
      </c>
      <c r="Q213" s="105">
        <f t="shared" si="152"/>
        <v>5.8333333333333237E-2</v>
      </c>
      <c r="R213" s="105">
        <f t="shared" si="153"/>
        <v>2.083333333333437E-3</v>
      </c>
      <c r="S213" s="105">
        <f t="shared" si="154"/>
        <v>6.0416666666666674E-2</v>
      </c>
      <c r="T213" s="105">
        <f t="shared" si="158"/>
        <v>2.7777777777777679E-3</v>
      </c>
      <c r="U213" s="56">
        <v>44.7</v>
      </c>
      <c r="V213" s="56">
        <f>INDEX('Počty dní'!F:J,MATCH(E213,'Počty dní'!C:C,0),4)</f>
        <v>47</v>
      </c>
      <c r="W213" s="166">
        <f t="shared" si="162"/>
        <v>2100.9</v>
      </c>
      <c r="X213" s="21"/>
    </row>
    <row r="214" spans="1:48" x14ac:dyDescent="0.25">
      <c r="A214" s="140">
        <v>119</v>
      </c>
      <c r="B214" s="56">
        <v>1119</v>
      </c>
      <c r="C214" s="56" t="s">
        <v>2</v>
      </c>
      <c r="D214" s="102"/>
      <c r="E214" s="101" t="str">
        <f t="shared" si="160"/>
        <v>X</v>
      </c>
      <c r="F214" s="56" t="s">
        <v>158</v>
      </c>
      <c r="G214" s="71">
        <v>4</v>
      </c>
      <c r="H214" s="56" t="str">
        <f t="shared" si="161"/>
        <v>XXX108/4</v>
      </c>
      <c r="I214" s="99" t="s">
        <v>5</v>
      </c>
      <c r="J214" s="100" t="s">
        <v>6</v>
      </c>
      <c r="K214" s="103">
        <v>0.59027777777777779</v>
      </c>
      <c r="L214" s="104">
        <v>0.59236111111111112</v>
      </c>
      <c r="M214" s="57" t="s">
        <v>29</v>
      </c>
      <c r="N214" s="104">
        <v>0.61944444444444446</v>
      </c>
      <c r="O214" s="57" t="s">
        <v>29</v>
      </c>
      <c r="P214" s="56" t="str">
        <f t="shared" si="151"/>
        <v>OK</v>
      </c>
      <c r="Q214" s="105">
        <f t="shared" si="152"/>
        <v>2.7083333333333348E-2</v>
      </c>
      <c r="R214" s="105">
        <f t="shared" si="153"/>
        <v>2.0833333333333259E-3</v>
      </c>
      <c r="S214" s="105">
        <f t="shared" si="154"/>
        <v>2.9166666666666674E-2</v>
      </c>
      <c r="T214" s="105">
        <f t="shared" si="158"/>
        <v>1.9444444444444486E-2</v>
      </c>
      <c r="U214" s="56">
        <v>22.6</v>
      </c>
      <c r="V214" s="56">
        <f>INDEX('Počty dní'!F:J,MATCH(E214,'Počty dní'!C:C,0),4)</f>
        <v>47</v>
      </c>
      <c r="W214" s="166">
        <f t="shared" si="162"/>
        <v>1062.2</v>
      </c>
      <c r="X214" s="21"/>
    </row>
    <row r="215" spans="1:48" x14ac:dyDescent="0.25">
      <c r="A215" s="140">
        <v>119</v>
      </c>
      <c r="B215" s="56">
        <v>1119</v>
      </c>
      <c r="C215" s="56" t="s">
        <v>2</v>
      </c>
      <c r="D215" s="102"/>
      <c r="E215" s="101" t="str">
        <f t="shared" si="160"/>
        <v>X</v>
      </c>
      <c r="F215" s="56" t="s">
        <v>158</v>
      </c>
      <c r="G215" s="71">
        <v>11</v>
      </c>
      <c r="H215" s="56" t="str">
        <f t="shared" si="161"/>
        <v>XXX108/11</v>
      </c>
      <c r="I215" s="99" t="s">
        <v>5</v>
      </c>
      <c r="J215" s="100" t="s">
        <v>6</v>
      </c>
      <c r="K215" s="103">
        <v>0.63194444444444442</v>
      </c>
      <c r="L215" s="104">
        <v>0.63402777777777775</v>
      </c>
      <c r="M215" s="57" t="s">
        <v>29</v>
      </c>
      <c r="N215" s="104">
        <v>0.65277777777777779</v>
      </c>
      <c r="O215" s="57" t="s">
        <v>29</v>
      </c>
      <c r="P215" s="56" t="str">
        <f t="shared" si="151"/>
        <v>OK</v>
      </c>
      <c r="Q215" s="105">
        <f t="shared" si="152"/>
        <v>1.8750000000000044E-2</v>
      </c>
      <c r="R215" s="105">
        <f t="shared" si="153"/>
        <v>2.0833333333333259E-3</v>
      </c>
      <c r="S215" s="105">
        <f t="shared" si="154"/>
        <v>2.083333333333337E-2</v>
      </c>
      <c r="T215" s="105">
        <f t="shared" si="158"/>
        <v>1.2499999999999956E-2</v>
      </c>
      <c r="U215" s="56">
        <v>17.100000000000001</v>
      </c>
      <c r="V215" s="56">
        <f>INDEX('Počty dní'!F:J,MATCH(E215,'Počty dní'!C:C,0),4)</f>
        <v>47</v>
      </c>
      <c r="W215" s="166">
        <f t="shared" si="162"/>
        <v>803.7</v>
      </c>
      <c r="X215" s="21"/>
    </row>
    <row r="216" spans="1:48" x14ac:dyDescent="0.25">
      <c r="A216" s="140">
        <v>119</v>
      </c>
      <c r="B216" s="56">
        <v>1119</v>
      </c>
      <c r="C216" s="56" t="s">
        <v>2</v>
      </c>
      <c r="D216" s="102"/>
      <c r="E216" s="101" t="str">
        <f t="shared" si="160"/>
        <v>X</v>
      </c>
      <c r="F216" s="56" t="s">
        <v>124</v>
      </c>
      <c r="G216" s="71">
        <v>21</v>
      </c>
      <c r="H216" s="56" t="str">
        <f t="shared" si="161"/>
        <v>XXX102/21</v>
      </c>
      <c r="I216" s="99" t="s">
        <v>5</v>
      </c>
      <c r="J216" s="100" t="s">
        <v>6</v>
      </c>
      <c r="K216" s="103">
        <v>0.66527777777777775</v>
      </c>
      <c r="L216" s="104">
        <v>0.66666666666666663</v>
      </c>
      <c r="M216" s="57" t="s">
        <v>29</v>
      </c>
      <c r="N216" s="104">
        <v>0.68194444444444446</v>
      </c>
      <c r="O216" s="57" t="s">
        <v>99</v>
      </c>
      <c r="P216" s="56" t="str">
        <f t="shared" si="151"/>
        <v>OK</v>
      </c>
      <c r="Q216" s="105">
        <f t="shared" si="152"/>
        <v>1.5277777777777835E-2</v>
      </c>
      <c r="R216" s="105">
        <f t="shared" si="153"/>
        <v>1.388888888888884E-3</v>
      </c>
      <c r="S216" s="105">
        <f t="shared" si="154"/>
        <v>1.6666666666666718E-2</v>
      </c>
      <c r="T216" s="105">
        <f t="shared" si="158"/>
        <v>1.2499999999999956E-2</v>
      </c>
      <c r="U216" s="56">
        <v>13</v>
      </c>
      <c r="V216" s="56">
        <f>INDEX('Počty dní'!F:J,MATCH(E216,'Počty dní'!C:C,0),4)</f>
        <v>47</v>
      </c>
      <c r="W216" s="166">
        <f t="shared" si="162"/>
        <v>611</v>
      </c>
      <c r="X216" s="21"/>
    </row>
    <row r="217" spans="1:48" x14ac:dyDescent="0.25">
      <c r="A217" s="140">
        <v>119</v>
      </c>
      <c r="B217" s="56">
        <v>1119</v>
      </c>
      <c r="C217" s="56" t="s">
        <v>2</v>
      </c>
      <c r="D217" s="102"/>
      <c r="E217" s="101" t="str">
        <f t="shared" si="160"/>
        <v>X</v>
      </c>
      <c r="F217" s="56" t="s">
        <v>124</v>
      </c>
      <c r="G217" s="73">
        <v>22</v>
      </c>
      <c r="H217" s="56" t="str">
        <f t="shared" si="161"/>
        <v>XXX102/22</v>
      </c>
      <c r="I217" s="99" t="s">
        <v>5</v>
      </c>
      <c r="J217" s="100" t="s">
        <v>6</v>
      </c>
      <c r="K217" s="123">
        <v>0.68194444444444446</v>
      </c>
      <c r="L217" s="124">
        <v>0.68402777777777779</v>
      </c>
      <c r="M217" s="57" t="s">
        <v>99</v>
      </c>
      <c r="N217" s="124">
        <v>0.68958333333333333</v>
      </c>
      <c r="O217" s="57" t="s">
        <v>29</v>
      </c>
      <c r="P217" s="56" t="str">
        <f t="shared" si="151"/>
        <v>OK</v>
      </c>
      <c r="Q217" s="105">
        <f t="shared" si="152"/>
        <v>5.5555555555555358E-3</v>
      </c>
      <c r="R217" s="105">
        <f t="shared" si="153"/>
        <v>2.0833333333333259E-3</v>
      </c>
      <c r="S217" s="105">
        <f t="shared" si="154"/>
        <v>7.6388888888888618E-3</v>
      </c>
      <c r="T217" s="105">
        <f t="shared" si="158"/>
        <v>0</v>
      </c>
      <c r="U217" s="56">
        <v>6.1</v>
      </c>
      <c r="V217" s="56">
        <f>INDEX('Počty dní'!F:J,MATCH(E217,'Počty dní'!C:C,0),4)</f>
        <v>47</v>
      </c>
      <c r="W217" s="166">
        <f t="shared" si="162"/>
        <v>286.7</v>
      </c>
      <c r="X217" s="21"/>
    </row>
    <row r="218" spans="1:48" x14ac:dyDescent="0.25">
      <c r="A218" s="140">
        <v>119</v>
      </c>
      <c r="B218" s="56">
        <v>1119</v>
      </c>
      <c r="C218" s="56" t="s">
        <v>2</v>
      </c>
      <c r="D218" s="102"/>
      <c r="E218" s="56" t="str">
        <f t="shared" si="160"/>
        <v>X</v>
      </c>
      <c r="F218" s="56" t="s">
        <v>82</v>
      </c>
      <c r="G218" s="56"/>
      <c r="H218" s="56" t="str">
        <f t="shared" si="161"/>
        <v>přejezd/</v>
      </c>
      <c r="I218" s="56"/>
      <c r="J218" s="100" t="s">
        <v>6</v>
      </c>
      <c r="K218" s="103">
        <v>0.68958333333333333</v>
      </c>
      <c r="L218" s="104">
        <v>0.68958333333333333</v>
      </c>
      <c r="M218" s="57" t="s">
        <v>29</v>
      </c>
      <c r="N218" s="104">
        <v>0.69027777777777777</v>
      </c>
      <c r="O218" s="57" t="s">
        <v>42</v>
      </c>
      <c r="P218" s="56" t="str">
        <f t="shared" si="151"/>
        <v>OK</v>
      </c>
      <c r="Q218" s="105">
        <f t="shared" si="152"/>
        <v>6.9444444444444198E-4</v>
      </c>
      <c r="R218" s="105">
        <f t="shared" si="153"/>
        <v>0</v>
      </c>
      <c r="S218" s="105">
        <f t="shared" si="154"/>
        <v>6.9444444444444198E-4</v>
      </c>
      <c r="T218" s="105">
        <f t="shared" si="158"/>
        <v>0</v>
      </c>
      <c r="U218" s="56">
        <v>0</v>
      </c>
      <c r="V218" s="56">
        <f>INDEX('Počty dní'!F:J,MATCH(E218,'Počty dní'!C:C,0),4)</f>
        <v>47</v>
      </c>
      <c r="W218" s="166">
        <f t="shared" si="162"/>
        <v>0</v>
      </c>
      <c r="X218" s="21"/>
      <c r="AL218" s="27"/>
      <c r="AM218" s="27"/>
      <c r="AP218" s="16"/>
      <c r="AQ218" s="16"/>
      <c r="AR218" s="16"/>
      <c r="AS218" s="16"/>
      <c r="AT218" s="16"/>
      <c r="AU218" s="28"/>
      <c r="AV218" s="28"/>
    </row>
    <row r="219" spans="1:48" x14ac:dyDescent="0.25">
      <c r="A219" s="140">
        <v>119</v>
      </c>
      <c r="B219" s="56">
        <v>1119</v>
      </c>
      <c r="C219" s="56" t="s">
        <v>2</v>
      </c>
      <c r="D219" s="102"/>
      <c r="E219" s="101" t="str">
        <f t="shared" ref="E219:E220" si="163">CONCATENATE(C219,D219)</f>
        <v>X</v>
      </c>
      <c r="F219" s="56" t="s">
        <v>137</v>
      </c>
      <c r="G219" s="64">
        <v>27</v>
      </c>
      <c r="H219" s="56" t="str">
        <f t="shared" ref="H219:H220" si="164">CONCATENATE(F219,"/",G219)</f>
        <v>XXX460/27</v>
      </c>
      <c r="I219" s="99" t="s">
        <v>5</v>
      </c>
      <c r="J219" s="100" t="s">
        <v>6</v>
      </c>
      <c r="K219" s="103">
        <v>0.69027777777777777</v>
      </c>
      <c r="L219" s="104">
        <v>0.69097222222222221</v>
      </c>
      <c r="M219" s="57" t="s">
        <v>42</v>
      </c>
      <c r="N219" s="104">
        <v>0.72083333333333333</v>
      </c>
      <c r="O219" s="57" t="s">
        <v>41</v>
      </c>
      <c r="P219" s="56" t="str">
        <f t="shared" si="151"/>
        <v>OK</v>
      </c>
      <c r="Q219" s="105">
        <f t="shared" si="152"/>
        <v>2.9861111111111116E-2</v>
      </c>
      <c r="R219" s="105">
        <f t="shared" si="153"/>
        <v>6.9444444444444198E-4</v>
      </c>
      <c r="S219" s="105">
        <f t="shared" si="154"/>
        <v>3.0555555555555558E-2</v>
      </c>
      <c r="T219" s="105">
        <f t="shared" si="158"/>
        <v>0</v>
      </c>
      <c r="U219" s="56">
        <v>24.5</v>
      </c>
      <c r="V219" s="56">
        <f>INDEX('Počty dní'!F:J,MATCH(E219,'Počty dní'!C:C,0),4)</f>
        <v>47</v>
      </c>
      <c r="W219" s="166">
        <f t="shared" si="155"/>
        <v>1151.5</v>
      </c>
      <c r="X219" s="21"/>
    </row>
    <row r="220" spans="1:48" x14ac:dyDescent="0.25">
      <c r="A220" s="140">
        <v>119</v>
      </c>
      <c r="B220" s="56">
        <v>1119</v>
      </c>
      <c r="C220" s="56" t="s">
        <v>2</v>
      </c>
      <c r="D220" s="102"/>
      <c r="E220" s="101" t="str">
        <f t="shared" si="163"/>
        <v>X</v>
      </c>
      <c r="F220" s="56" t="s">
        <v>137</v>
      </c>
      <c r="G220" s="71">
        <v>30</v>
      </c>
      <c r="H220" s="56" t="str">
        <f t="shared" si="164"/>
        <v>XXX460/30</v>
      </c>
      <c r="I220" s="99" t="s">
        <v>5</v>
      </c>
      <c r="J220" s="100" t="s">
        <v>6</v>
      </c>
      <c r="K220" s="103">
        <v>0.73125000000000007</v>
      </c>
      <c r="L220" s="104">
        <v>0.73472222222222217</v>
      </c>
      <c r="M220" s="57" t="s">
        <v>41</v>
      </c>
      <c r="N220" s="104">
        <v>0.76527777777777783</v>
      </c>
      <c r="O220" s="57" t="s">
        <v>42</v>
      </c>
      <c r="P220" s="56" t="str">
        <f t="shared" si="151"/>
        <v>OK</v>
      </c>
      <c r="Q220" s="105">
        <f t="shared" si="152"/>
        <v>3.0555555555555669E-2</v>
      </c>
      <c r="R220" s="105">
        <f t="shared" si="153"/>
        <v>3.4722222222220989E-3</v>
      </c>
      <c r="S220" s="105">
        <f t="shared" si="154"/>
        <v>3.4027777777777768E-2</v>
      </c>
      <c r="T220" s="105">
        <f t="shared" si="158"/>
        <v>1.0416666666666741E-2</v>
      </c>
      <c r="U220" s="56">
        <v>24.5</v>
      </c>
      <c r="V220" s="56">
        <f>INDEX('Počty dní'!F:J,MATCH(E220,'Počty dní'!C:C,0),4)</f>
        <v>47</v>
      </c>
      <c r="W220" s="166">
        <f t="shared" si="155"/>
        <v>1151.5</v>
      </c>
      <c r="X220" s="21"/>
    </row>
    <row r="221" spans="1:48" x14ac:dyDescent="0.25">
      <c r="A221" s="140">
        <v>119</v>
      </c>
      <c r="B221" s="56">
        <v>1119</v>
      </c>
      <c r="C221" s="56" t="s">
        <v>2</v>
      </c>
      <c r="D221" s="102"/>
      <c r="E221" s="56" t="str">
        <f>CONCATENATE(C221,D221)</f>
        <v>X</v>
      </c>
      <c r="F221" s="56" t="s">
        <v>82</v>
      </c>
      <c r="G221" s="56"/>
      <c r="H221" s="56" t="str">
        <f>CONCATENATE(F221,"/",G221)</f>
        <v>přejezd/</v>
      </c>
      <c r="I221" s="56"/>
      <c r="J221" s="100" t="s">
        <v>6</v>
      </c>
      <c r="K221" s="103">
        <v>0.76527777777777783</v>
      </c>
      <c r="L221" s="104">
        <v>0.76527777777777783</v>
      </c>
      <c r="M221" s="57" t="s">
        <v>42</v>
      </c>
      <c r="N221" s="104">
        <v>0.76944444444444438</v>
      </c>
      <c r="O221" s="57" t="s">
        <v>102</v>
      </c>
      <c r="P221" s="56" t="str">
        <f t="shared" si="151"/>
        <v>OK</v>
      </c>
      <c r="Q221" s="105">
        <f t="shared" si="152"/>
        <v>4.1666666666665408E-3</v>
      </c>
      <c r="R221" s="105">
        <f t="shared" si="153"/>
        <v>0</v>
      </c>
      <c r="S221" s="105">
        <f t="shared" si="154"/>
        <v>4.1666666666665408E-3</v>
      </c>
      <c r="T221" s="105">
        <f t="shared" si="158"/>
        <v>0</v>
      </c>
      <c r="U221" s="56">
        <v>0</v>
      </c>
      <c r="V221" s="56">
        <f>INDEX('Počty dní'!F:J,MATCH(E221,'Počty dní'!C:C,0),4)</f>
        <v>47</v>
      </c>
      <c r="W221" s="166">
        <f t="shared" si="155"/>
        <v>0</v>
      </c>
      <c r="X221" s="21"/>
      <c r="AL221" s="27"/>
      <c r="AM221" s="27"/>
      <c r="AP221" s="16"/>
      <c r="AQ221" s="16"/>
      <c r="AR221" s="16"/>
      <c r="AS221" s="16"/>
      <c r="AT221" s="16"/>
      <c r="AU221" s="28"/>
      <c r="AV221" s="28"/>
    </row>
    <row r="222" spans="1:48" ht="15.75" thickBot="1" x14ac:dyDescent="0.3">
      <c r="A222" s="141">
        <v>119</v>
      </c>
      <c r="B222" s="58">
        <v>1119</v>
      </c>
      <c r="C222" s="58" t="s">
        <v>2</v>
      </c>
      <c r="D222" s="106"/>
      <c r="E222" s="168" t="str">
        <f t="shared" ref="E222" si="165">CONCATENATE(C222,D222)</f>
        <v>X</v>
      </c>
      <c r="F222" s="58" t="s">
        <v>147</v>
      </c>
      <c r="G222" s="197">
        <v>17</v>
      </c>
      <c r="H222" s="58" t="str">
        <f t="shared" ref="H222" si="166">CONCATENATE(F222,"/",G222)</f>
        <v>XXX106/17</v>
      </c>
      <c r="I222" s="198" t="s">
        <v>5</v>
      </c>
      <c r="J222" s="194" t="s">
        <v>6</v>
      </c>
      <c r="K222" s="107">
        <v>0.77222222222222225</v>
      </c>
      <c r="L222" s="108">
        <v>0.77430555555555547</v>
      </c>
      <c r="M222" s="59" t="s">
        <v>102</v>
      </c>
      <c r="N222" s="108">
        <v>0.79166666666666663</v>
      </c>
      <c r="O222" s="59" t="s">
        <v>95</v>
      </c>
      <c r="P222" s="158"/>
      <c r="Q222" s="170">
        <f t="shared" si="152"/>
        <v>1.736111111111116E-2</v>
      </c>
      <c r="R222" s="170">
        <f t="shared" si="153"/>
        <v>2.0833333333332149E-3</v>
      </c>
      <c r="S222" s="170">
        <f t="shared" si="154"/>
        <v>1.9444444444444375E-2</v>
      </c>
      <c r="T222" s="170">
        <f t="shared" si="158"/>
        <v>2.7777777777778789E-3</v>
      </c>
      <c r="U222" s="58">
        <v>12.9</v>
      </c>
      <c r="V222" s="58">
        <f>INDEX('Počty dní'!F:J,MATCH(E222,'Počty dní'!C:C,0),4)</f>
        <v>47</v>
      </c>
      <c r="W222" s="171">
        <f t="shared" si="155"/>
        <v>606.30000000000007</v>
      </c>
      <c r="X222" s="21"/>
    </row>
    <row r="223" spans="1:48" ht="15.75" thickBot="1" x14ac:dyDescent="0.3">
      <c r="A223" s="172" t="str">
        <f ca="1">CONCATENATE(INDIRECT("R[-1]C[0]",FALSE),"celkem")</f>
        <v>119celkem</v>
      </c>
      <c r="B223" s="173"/>
      <c r="C223" s="173" t="str">
        <f ca="1">INDIRECT("R[-1]C[12]",FALSE)</f>
        <v>Tasov</v>
      </c>
      <c r="D223" s="174"/>
      <c r="E223" s="173"/>
      <c r="F223" s="175"/>
      <c r="G223" s="173"/>
      <c r="H223" s="176"/>
      <c r="I223" s="177"/>
      <c r="J223" s="178" t="str">
        <f ca="1">INDIRECT("R[-3]C[0]",FALSE)</f>
        <v>V</v>
      </c>
      <c r="K223" s="179"/>
      <c r="L223" s="180"/>
      <c r="M223" s="181"/>
      <c r="N223" s="180"/>
      <c r="O223" s="182"/>
      <c r="P223" s="173"/>
      <c r="Q223" s="195">
        <f>SUM(Q208:Q222)</f>
        <v>0.31805555555555554</v>
      </c>
      <c r="R223" s="195">
        <f>SUM(R208:R222)</f>
        <v>2.0138888888888706E-2</v>
      </c>
      <c r="S223" s="195">
        <f>SUM(S208:S222)</f>
        <v>0.33819444444444424</v>
      </c>
      <c r="T223" s="195">
        <f>SUM(T208:T222)</f>
        <v>0.2472222222222224</v>
      </c>
      <c r="U223" s="184">
        <f>SUM(U208:U222)</f>
        <v>248.4</v>
      </c>
      <c r="V223" s="185"/>
      <c r="W223" s="186">
        <f>SUM(W208:W222)</f>
        <v>11674.8</v>
      </c>
      <c r="X223" s="21"/>
    </row>
    <row r="224" spans="1:48" ht="15" customHeight="1" x14ac:dyDescent="0.25">
      <c r="A224" s="88"/>
      <c r="B224" s="88"/>
      <c r="C224" s="88"/>
      <c r="D224" s="91"/>
      <c r="E224" s="88"/>
      <c r="F224" s="89"/>
      <c r="G224" s="89"/>
      <c r="H224" s="89"/>
      <c r="I224" s="90"/>
      <c r="J224" s="91"/>
      <c r="K224" s="92"/>
      <c r="L224" s="89"/>
      <c r="M224" s="89"/>
      <c r="N224" s="89"/>
      <c r="O224" s="89"/>
      <c r="P224" s="89"/>
      <c r="Q224" s="93"/>
      <c r="R224" s="89"/>
      <c r="S224" s="89"/>
      <c r="T224" s="89"/>
      <c r="U224" s="89"/>
      <c r="V224" s="89"/>
      <c r="W224" s="89"/>
      <c r="X224" s="21"/>
      <c r="Z224" s="19"/>
      <c r="AA224" s="19"/>
      <c r="AB224" s="19"/>
      <c r="AG224" s="22"/>
      <c r="AH224" s="22"/>
      <c r="AI224" s="22"/>
      <c r="AJ224" s="22"/>
      <c r="AK224" s="22"/>
      <c r="AL224" s="22"/>
      <c r="AM224" s="22"/>
      <c r="AP224" s="23"/>
      <c r="AQ224" s="23"/>
      <c r="AR224" s="23"/>
      <c r="AS224" s="23"/>
      <c r="AT224" s="23"/>
      <c r="AU224" s="24"/>
      <c r="AV224" s="24"/>
    </row>
    <row r="225" spans="1:48" x14ac:dyDescent="0.25">
      <c r="X225" s="21"/>
    </row>
    <row r="226" spans="1:48" ht="15.75" thickBot="1" x14ac:dyDescent="0.3">
      <c r="E226" s="116"/>
      <c r="G226" s="67"/>
      <c r="K226" s="117"/>
      <c r="L226" s="118"/>
      <c r="M226" s="63"/>
      <c r="N226" s="118"/>
      <c r="O226" s="63"/>
      <c r="X226" s="21"/>
    </row>
    <row r="227" spans="1:48" x14ac:dyDescent="0.25">
      <c r="A227" s="138">
        <v>120</v>
      </c>
      <c r="B227" s="53">
        <v>1120</v>
      </c>
      <c r="C227" s="53" t="s">
        <v>2</v>
      </c>
      <c r="D227" s="96"/>
      <c r="E227" s="160" t="str">
        <f t="shared" ref="E227:E229" si="167">CONCATENATE(C227,D227)</f>
        <v>X</v>
      </c>
      <c r="F227" s="53" t="s">
        <v>137</v>
      </c>
      <c r="G227" s="188">
        <v>2</v>
      </c>
      <c r="H227" s="53" t="str">
        <f t="shared" ref="H227:H229" si="168">CONCATENATE(F227,"/",G227)</f>
        <v>XXX460/2</v>
      </c>
      <c r="I227" s="95" t="s">
        <v>5</v>
      </c>
      <c r="J227" s="96" t="s">
        <v>6</v>
      </c>
      <c r="K227" s="162">
        <v>0.18958333333333333</v>
      </c>
      <c r="L227" s="163">
        <v>0.19305555555555554</v>
      </c>
      <c r="M227" s="164" t="s">
        <v>41</v>
      </c>
      <c r="N227" s="163">
        <v>0.22569444444444445</v>
      </c>
      <c r="O227" s="164" t="s">
        <v>42</v>
      </c>
      <c r="P227" s="53" t="str">
        <f t="shared" ref="P227:P240" si="169">IF(M228=O227,"OK","POZOR")</f>
        <v>OK</v>
      </c>
      <c r="Q227" s="165">
        <f t="shared" ref="Q227:Q241" si="170">IF(ISNUMBER(G227),N227-L227,IF(F227="přejezd",N227-L227,0))</f>
        <v>3.2638888888888912E-2</v>
      </c>
      <c r="R227" s="165">
        <f t="shared" ref="R227:R241" si="171">IF(ISNUMBER(G227),L227-K227,0)</f>
        <v>3.4722222222222099E-3</v>
      </c>
      <c r="S227" s="165">
        <f t="shared" ref="S227:S241" si="172">Q227+R227</f>
        <v>3.6111111111111122E-2</v>
      </c>
      <c r="T227" s="165"/>
      <c r="U227" s="53">
        <v>25.7</v>
      </c>
      <c r="V227" s="53">
        <f>INDEX('Počty dní'!F:J,MATCH(E227,'Počty dní'!C:C,0),4)</f>
        <v>47</v>
      </c>
      <c r="W227" s="98">
        <f t="shared" ref="W227:W241" si="173">V227*U227</f>
        <v>1207.8999999999999</v>
      </c>
      <c r="X227" s="21"/>
    </row>
    <row r="228" spans="1:48" x14ac:dyDescent="0.25">
      <c r="A228" s="140">
        <v>120</v>
      </c>
      <c r="B228" s="56">
        <v>1120</v>
      </c>
      <c r="C228" s="56" t="s">
        <v>2</v>
      </c>
      <c r="D228" s="102"/>
      <c r="E228" s="101" t="str">
        <f t="shared" si="167"/>
        <v>X</v>
      </c>
      <c r="F228" s="56" t="s">
        <v>137</v>
      </c>
      <c r="G228" s="64">
        <v>3</v>
      </c>
      <c r="H228" s="56" t="str">
        <f t="shared" si="168"/>
        <v>XXX460/3</v>
      </c>
      <c r="I228" s="99" t="s">
        <v>5</v>
      </c>
      <c r="J228" s="100" t="s">
        <v>6</v>
      </c>
      <c r="K228" s="103">
        <v>0.23124999999999998</v>
      </c>
      <c r="L228" s="104">
        <v>0.23263888888888887</v>
      </c>
      <c r="M228" s="57" t="s">
        <v>42</v>
      </c>
      <c r="N228" s="104">
        <v>0.26250000000000001</v>
      </c>
      <c r="O228" s="57" t="s">
        <v>41</v>
      </c>
      <c r="P228" s="56" t="str">
        <f t="shared" si="169"/>
        <v>OK</v>
      </c>
      <c r="Q228" s="105">
        <f t="shared" si="170"/>
        <v>2.9861111111111144E-2</v>
      </c>
      <c r="R228" s="105">
        <f t="shared" si="171"/>
        <v>1.388888888888884E-3</v>
      </c>
      <c r="S228" s="105">
        <f t="shared" si="172"/>
        <v>3.1250000000000028E-2</v>
      </c>
      <c r="T228" s="105">
        <f t="shared" ref="T228:T241" si="174">K228-N227</f>
        <v>5.5555555555555358E-3</v>
      </c>
      <c r="U228" s="56">
        <v>24.5</v>
      </c>
      <c r="V228" s="56">
        <f>INDEX('Počty dní'!F:J,MATCH(E228,'Počty dní'!C:C,0),4)</f>
        <v>47</v>
      </c>
      <c r="W228" s="166">
        <f t="shared" si="173"/>
        <v>1151.5</v>
      </c>
      <c r="X228" s="21"/>
    </row>
    <row r="229" spans="1:48" x14ac:dyDescent="0.25">
      <c r="A229" s="140">
        <v>120</v>
      </c>
      <c r="B229" s="56">
        <v>1120</v>
      </c>
      <c r="C229" s="56" t="s">
        <v>2</v>
      </c>
      <c r="D229" s="102"/>
      <c r="E229" s="101" t="str">
        <f t="shared" si="167"/>
        <v>X</v>
      </c>
      <c r="F229" s="56" t="s">
        <v>137</v>
      </c>
      <c r="G229" s="64">
        <v>6</v>
      </c>
      <c r="H229" s="56" t="str">
        <f t="shared" si="168"/>
        <v>XXX460/6</v>
      </c>
      <c r="I229" s="99" t="s">
        <v>6</v>
      </c>
      <c r="J229" s="100" t="s">
        <v>6</v>
      </c>
      <c r="K229" s="103">
        <v>0.27291666666666664</v>
      </c>
      <c r="L229" s="104">
        <v>0.27638888888888885</v>
      </c>
      <c r="M229" s="57" t="s">
        <v>41</v>
      </c>
      <c r="N229" s="104">
        <v>0.30902777777777779</v>
      </c>
      <c r="O229" s="57" t="s">
        <v>42</v>
      </c>
      <c r="P229" s="56" t="str">
        <f t="shared" si="169"/>
        <v>OK</v>
      </c>
      <c r="Q229" s="105">
        <f t="shared" si="170"/>
        <v>3.2638888888888939E-2</v>
      </c>
      <c r="R229" s="105">
        <f t="shared" si="171"/>
        <v>3.4722222222222099E-3</v>
      </c>
      <c r="S229" s="105">
        <f t="shared" si="172"/>
        <v>3.6111111111111149E-2</v>
      </c>
      <c r="T229" s="105">
        <f t="shared" si="174"/>
        <v>1.041666666666663E-2</v>
      </c>
      <c r="U229" s="56">
        <v>25.7</v>
      </c>
      <c r="V229" s="56">
        <f>INDEX('Počty dní'!F:J,MATCH(E229,'Počty dní'!C:C,0),4)</f>
        <v>47</v>
      </c>
      <c r="W229" s="166">
        <f t="shared" si="173"/>
        <v>1207.8999999999999</v>
      </c>
      <c r="X229" s="21"/>
    </row>
    <row r="230" spans="1:48" x14ac:dyDescent="0.25">
      <c r="A230" s="140">
        <v>120</v>
      </c>
      <c r="B230" s="56">
        <v>1120</v>
      </c>
      <c r="C230" s="56" t="s">
        <v>2</v>
      </c>
      <c r="D230" s="128"/>
      <c r="E230" s="101" t="str">
        <f t="shared" ref="E230:E240" si="175">CONCATENATE(C230,D230)</f>
        <v>X</v>
      </c>
      <c r="F230" s="56" t="s">
        <v>137</v>
      </c>
      <c r="G230" s="64">
        <v>17</v>
      </c>
      <c r="H230" s="56" t="str">
        <f t="shared" ref="H230:H240" si="176">CONCATENATE(F230,"/",G230)</f>
        <v>XXX460/17</v>
      </c>
      <c r="I230" s="99" t="s">
        <v>5</v>
      </c>
      <c r="J230" s="100" t="s">
        <v>6</v>
      </c>
      <c r="K230" s="103">
        <v>0.48125000000000001</v>
      </c>
      <c r="L230" s="104">
        <v>0.4826388888888889</v>
      </c>
      <c r="M230" s="57" t="s">
        <v>42</v>
      </c>
      <c r="N230" s="104">
        <v>0.51527777777777783</v>
      </c>
      <c r="O230" s="57" t="s">
        <v>41</v>
      </c>
      <c r="P230" s="56" t="str">
        <f t="shared" si="169"/>
        <v>OK</v>
      </c>
      <c r="Q230" s="105">
        <f t="shared" si="170"/>
        <v>3.2638888888888939E-2</v>
      </c>
      <c r="R230" s="105">
        <f t="shared" si="171"/>
        <v>1.388888888888884E-3</v>
      </c>
      <c r="S230" s="105">
        <f t="shared" si="172"/>
        <v>3.4027777777777823E-2</v>
      </c>
      <c r="T230" s="105">
        <f t="shared" si="174"/>
        <v>0.17222222222222222</v>
      </c>
      <c r="U230" s="56">
        <v>25.7</v>
      </c>
      <c r="V230" s="56">
        <f>INDEX('Počty dní'!F:J,MATCH(E230,'Počty dní'!C:C,0),4)</f>
        <v>47</v>
      </c>
      <c r="W230" s="166">
        <f t="shared" ref="W230:W236" si="177">V230*U230</f>
        <v>1207.8999999999999</v>
      </c>
      <c r="X230" s="21"/>
    </row>
    <row r="231" spans="1:48" x14ac:dyDescent="0.25">
      <c r="A231" s="140">
        <v>120</v>
      </c>
      <c r="B231" s="56">
        <v>1120</v>
      </c>
      <c r="C231" s="56" t="s">
        <v>2</v>
      </c>
      <c r="D231" s="128"/>
      <c r="E231" s="101" t="str">
        <f t="shared" si="175"/>
        <v>X</v>
      </c>
      <c r="F231" s="56" t="s">
        <v>137</v>
      </c>
      <c r="G231" s="64">
        <v>20</v>
      </c>
      <c r="H231" s="56" t="str">
        <f t="shared" si="176"/>
        <v>XXX460/20</v>
      </c>
      <c r="I231" s="99" t="s">
        <v>6</v>
      </c>
      <c r="J231" s="100" t="s">
        <v>6</v>
      </c>
      <c r="K231" s="103">
        <v>0.56458333333333333</v>
      </c>
      <c r="L231" s="104">
        <v>0.56805555555555554</v>
      </c>
      <c r="M231" s="57" t="s">
        <v>41</v>
      </c>
      <c r="N231" s="104">
        <v>0.59791666666666665</v>
      </c>
      <c r="O231" s="57" t="s">
        <v>42</v>
      </c>
      <c r="P231" s="56" t="str">
        <f t="shared" si="169"/>
        <v>OK</v>
      </c>
      <c r="Q231" s="105">
        <f t="shared" si="170"/>
        <v>2.9861111111111116E-2</v>
      </c>
      <c r="R231" s="105">
        <f t="shared" si="171"/>
        <v>3.4722222222222099E-3</v>
      </c>
      <c r="S231" s="105">
        <f t="shared" si="172"/>
        <v>3.3333333333333326E-2</v>
      </c>
      <c r="T231" s="105">
        <f t="shared" si="174"/>
        <v>4.9305555555555491E-2</v>
      </c>
      <c r="U231" s="56">
        <v>24.5</v>
      </c>
      <c r="V231" s="56">
        <f>INDEX('Počty dní'!F:J,MATCH(E231,'Počty dní'!C:C,0),4)</f>
        <v>47</v>
      </c>
      <c r="W231" s="166">
        <f t="shared" si="177"/>
        <v>1151.5</v>
      </c>
      <c r="X231" s="21"/>
    </row>
    <row r="232" spans="1:48" x14ac:dyDescent="0.25">
      <c r="A232" s="140">
        <v>120</v>
      </c>
      <c r="B232" s="56">
        <v>1120</v>
      </c>
      <c r="C232" s="56" t="s">
        <v>2</v>
      </c>
      <c r="D232" s="102"/>
      <c r="E232" s="101" t="str">
        <f t="shared" si="175"/>
        <v>X</v>
      </c>
      <c r="F232" s="56" t="s">
        <v>137</v>
      </c>
      <c r="G232" s="64">
        <v>23</v>
      </c>
      <c r="H232" s="56" t="str">
        <f t="shared" si="176"/>
        <v>XXX460/23</v>
      </c>
      <c r="I232" s="99" t="s">
        <v>5</v>
      </c>
      <c r="J232" s="100" t="s">
        <v>6</v>
      </c>
      <c r="K232" s="103">
        <v>0.60625000000000007</v>
      </c>
      <c r="L232" s="104">
        <v>0.60763888888888895</v>
      </c>
      <c r="M232" s="57" t="s">
        <v>42</v>
      </c>
      <c r="N232" s="104">
        <v>0.64027777777777783</v>
      </c>
      <c r="O232" s="57" t="s">
        <v>41</v>
      </c>
      <c r="P232" s="56" t="str">
        <f t="shared" si="169"/>
        <v>OK</v>
      </c>
      <c r="Q232" s="105">
        <f t="shared" si="170"/>
        <v>3.2638888888888884E-2</v>
      </c>
      <c r="R232" s="105">
        <f t="shared" si="171"/>
        <v>1.388888888888884E-3</v>
      </c>
      <c r="S232" s="105">
        <f t="shared" si="172"/>
        <v>3.4027777777777768E-2</v>
      </c>
      <c r="T232" s="105">
        <f t="shared" si="174"/>
        <v>8.3333333333334147E-3</v>
      </c>
      <c r="U232" s="56">
        <v>25.7</v>
      </c>
      <c r="V232" s="56">
        <f>INDEX('Počty dní'!F:J,MATCH(E232,'Počty dní'!C:C,0),4)</f>
        <v>47</v>
      </c>
      <c r="W232" s="166">
        <f t="shared" si="177"/>
        <v>1207.8999999999999</v>
      </c>
      <c r="X232" s="21"/>
    </row>
    <row r="233" spans="1:48" x14ac:dyDescent="0.25">
      <c r="A233" s="140">
        <v>120</v>
      </c>
      <c r="B233" s="56">
        <v>1120</v>
      </c>
      <c r="C233" s="56" t="s">
        <v>2</v>
      </c>
      <c r="D233" s="102"/>
      <c r="E233" s="101" t="str">
        <f t="shared" si="175"/>
        <v>X</v>
      </c>
      <c r="F233" s="56" t="s">
        <v>137</v>
      </c>
      <c r="G233" s="71">
        <v>26</v>
      </c>
      <c r="H233" s="56" t="str">
        <f t="shared" si="176"/>
        <v>XXX460/26</v>
      </c>
      <c r="I233" s="99" t="s">
        <v>6</v>
      </c>
      <c r="J233" s="100" t="s">
        <v>6</v>
      </c>
      <c r="K233" s="103">
        <v>0.6479166666666667</v>
      </c>
      <c r="L233" s="104">
        <v>0.65138888888888891</v>
      </c>
      <c r="M233" s="57" t="s">
        <v>41</v>
      </c>
      <c r="N233" s="104">
        <v>0.68125000000000002</v>
      </c>
      <c r="O233" s="57" t="s">
        <v>42</v>
      </c>
      <c r="P233" s="56" t="str">
        <f t="shared" si="169"/>
        <v>OK</v>
      </c>
      <c r="Q233" s="105">
        <f t="shared" si="170"/>
        <v>2.9861111111111116E-2</v>
      </c>
      <c r="R233" s="105">
        <f t="shared" si="171"/>
        <v>3.4722222222222099E-3</v>
      </c>
      <c r="S233" s="105">
        <f t="shared" si="172"/>
        <v>3.3333333333333326E-2</v>
      </c>
      <c r="T233" s="105">
        <f t="shared" si="174"/>
        <v>7.6388888888888618E-3</v>
      </c>
      <c r="U233" s="56">
        <v>24.5</v>
      </c>
      <c r="V233" s="56">
        <f>INDEX('Počty dní'!F:J,MATCH(E233,'Počty dní'!C:C,0),4)</f>
        <v>47</v>
      </c>
      <c r="W233" s="166">
        <f t="shared" si="177"/>
        <v>1151.5</v>
      </c>
      <c r="X233" s="21"/>
    </row>
    <row r="234" spans="1:48" x14ac:dyDescent="0.25">
      <c r="A234" s="140">
        <v>120</v>
      </c>
      <c r="B234" s="56">
        <v>1120</v>
      </c>
      <c r="C234" s="56" t="s">
        <v>2</v>
      </c>
      <c r="D234" s="102"/>
      <c r="E234" s="56" t="str">
        <f t="shared" si="175"/>
        <v>X</v>
      </c>
      <c r="F234" s="56" t="s">
        <v>82</v>
      </c>
      <c r="G234" s="56"/>
      <c r="H234" s="56" t="str">
        <f t="shared" si="176"/>
        <v>přejezd/</v>
      </c>
      <c r="I234" s="56"/>
      <c r="J234" s="100" t="s">
        <v>6</v>
      </c>
      <c r="K234" s="103">
        <v>0.68402777777777779</v>
      </c>
      <c r="L234" s="104">
        <v>0.68402777777777779</v>
      </c>
      <c r="M234" s="57" t="s">
        <v>42</v>
      </c>
      <c r="N234" s="104">
        <v>0.6875</v>
      </c>
      <c r="O234" s="57" t="s">
        <v>102</v>
      </c>
      <c r="P234" s="56" t="str">
        <f t="shared" si="169"/>
        <v>OK</v>
      </c>
      <c r="Q234" s="105">
        <f t="shared" si="170"/>
        <v>3.4722222222222099E-3</v>
      </c>
      <c r="R234" s="105">
        <f t="shared" si="171"/>
        <v>0</v>
      </c>
      <c r="S234" s="105">
        <f t="shared" si="172"/>
        <v>3.4722222222222099E-3</v>
      </c>
      <c r="T234" s="105">
        <f t="shared" si="174"/>
        <v>2.7777777777777679E-3</v>
      </c>
      <c r="U234" s="56">
        <v>0</v>
      </c>
      <c r="V234" s="56">
        <f>INDEX('Počty dní'!F:J,MATCH(E234,'Počty dní'!C:C,0),4)</f>
        <v>47</v>
      </c>
      <c r="W234" s="166">
        <f t="shared" si="177"/>
        <v>0</v>
      </c>
      <c r="X234" s="21"/>
      <c r="AL234" s="27"/>
      <c r="AM234" s="27"/>
      <c r="AP234" s="16"/>
      <c r="AQ234" s="16"/>
      <c r="AR234" s="16"/>
      <c r="AS234" s="16"/>
      <c r="AT234" s="16"/>
      <c r="AU234" s="28"/>
      <c r="AV234" s="28"/>
    </row>
    <row r="235" spans="1:48" x14ac:dyDescent="0.25">
      <c r="A235" s="140">
        <v>120</v>
      </c>
      <c r="B235" s="56">
        <v>1120</v>
      </c>
      <c r="C235" s="56" t="s">
        <v>2</v>
      </c>
      <c r="D235" s="102"/>
      <c r="E235" s="101" t="str">
        <f t="shared" si="175"/>
        <v>X</v>
      </c>
      <c r="F235" s="56" t="s">
        <v>147</v>
      </c>
      <c r="G235" s="71">
        <v>15</v>
      </c>
      <c r="H235" s="56" t="str">
        <f t="shared" si="176"/>
        <v>XXX106/15</v>
      </c>
      <c r="I235" s="99" t="s">
        <v>5</v>
      </c>
      <c r="J235" s="100" t="s">
        <v>6</v>
      </c>
      <c r="K235" s="103">
        <v>0.68888888888888899</v>
      </c>
      <c r="L235" s="104">
        <v>0.69097222222222221</v>
      </c>
      <c r="M235" s="57" t="s">
        <v>102</v>
      </c>
      <c r="N235" s="104">
        <v>0.70833333333333337</v>
      </c>
      <c r="O235" s="57" t="s">
        <v>95</v>
      </c>
      <c r="P235" s="56" t="str">
        <f t="shared" si="169"/>
        <v>OK</v>
      </c>
      <c r="Q235" s="105">
        <f t="shared" si="170"/>
        <v>1.736111111111116E-2</v>
      </c>
      <c r="R235" s="105">
        <f t="shared" si="171"/>
        <v>2.0833333333332149E-3</v>
      </c>
      <c r="S235" s="105">
        <f t="shared" si="172"/>
        <v>1.9444444444444375E-2</v>
      </c>
      <c r="T235" s="105">
        <f t="shared" si="174"/>
        <v>1.388888888888995E-3</v>
      </c>
      <c r="U235" s="56">
        <v>12.9</v>
      </c>
      <c r="V235" s="56">
        <f>INDEX('Počty dní'!F:J,MATCH(E235,'Počty dní'!C:C,0),4)</f>
        <v>47</v>
      </c>
      <c r="W235" s="166">
        <f t="shared" si="177"/>
        <v>606.30000000000007</v>
      </c>
      <c r="X235" s="21"/>
    </row>
    <row r="236" spans="1:48" x14ac:dyDescent="0.25">
      <c r="A236" s="140">
        <v>120</v>
      </c>
      <c r="B236" s="56">
        <v>1120</v>
      </c>
      <c r="C236" s="56" t="s">
        <v>2</v>
      </c>
      <c r="D236" s="102"/>
      <c r="E236" s="101" t="str">
        <f t="shared" si="175"/>
        <v>X</v>
      </c>
      <c r="F236" s="56" t="s">
        <v>147</v>
      </c>
      <c r="G236" s="71">
        <v>18</v>
      </c>
      <c r="H236" s="56" t="str">
        <f t="shared" si="176"/>
        <v>XXX106/18</v>
      </c>
      <c r="I236" s="99" t="s">
        <v>5</v>
      </c>
      <c r="J236" s="100" t="s">
        <v>6</v>
      </c>
      <c r="K236" s="103">
        <v>0.70833333333333337</v>
      </c>
      <c r="L236" s="104">
        <v>0.70972222222222225</v>
      </c>
      <c r="M236" s="57" t="s">
        <v>95</v>
      </c>
      <c r="N236" s="104">
        <v>0.72569444444444453</v>
      </c>
      <c r="O236" s="57" t="s">
        <v>102</v>
      </c>
      <c r="P236" s="56" t="str">
        <f t="shared" si="169"/>
        <v>OK</v>
      </c>
      <c r="Q236" s="105">
        <f t="shared" si="170"/>
        <v>1.5972222222222276E-2</v>
      </c>
      <c r="R236" s="105">
        <f t="shared" si="171"/>
        <v>1.388888888888884E-3</v>
      </c>
      <c r="S236" s="105">
        <f t="shared" si="172"/>
        <v>1.736111111111116E-2</v>
      </c>
      <c r="T236" s="105">
        <f t="shared" si="174"/>
        <v>0</v>
      </c>
      <c r="U236" s="56">
        <v>11.5</v>
      </c>
      <c r="V236" s="56">
        <f>INDEX('Počty dní'!F:J,MATCH(E236,'Počty dní'!C:C,0),4)</f>
        <v>47</v>
      </c>
      <c r="W236" s="166">
        <f t="shared" si="177"/>
        <v>540.5</v>
      </c>
      <c r="X236" s="21"/>
    </row>
    <row r="237" spans="1:48" x14ac:dyDescent="0.25">
      <c r="A237" s="140">
        <v>120</v>
      </c>
      <c r="B237" s="56">
        <v>1120</v>
      </c>
      <c r="C237" s="56" t="s">
        <v>2</v>
      </c>
      <c r="D237" s="102"/>
      <c r="E237" s="56" t="str">
        <f t="shared" si="175"/>
        <v>X</v>
      </c>
      <c r="F237" s="56" t="s">
        <v>82</v>
      </c>
      <c r="G237" s="56"/>
      <c r="H237" s="56" t="str">
        <f t="shared" si="176"/>
        <v>přejezd/</v>
      </c>
      <c r="I237" s="56"/>
      <c r="J237" s="100" t="s">
        <v>6</v>
      </c>
      <c r="K237" s="103">
        <v>0.72569444444444453</v>
      </c>
      <c r="L237" s="104">
        <v>0.72569444444444453</v>
      </c>
      <c r="M237" s="57" t="s">
        <v>102</v>
      </c>
      <c r="N237" s="104">
        <v>0.72916666666666663</v>
      </c>
      <c r="O237" s="57" t="s">
        <v>29</v>
      </c>
      <c r="P237" s="56" t="str">
        <f t="shared" si="169"/>
        <v>OK</v>
      </c>
      <c r="Q237" s="105">
        <f t="shared" si="170"/>
        <v>3.4722222222220989E-3</v>
      </c>
      <c r="R237" s="105">
        <f t="shared" si="171"/>
        <v>0</v>
      </c>
      <c r="S237" s="105">
        <f t="shared" si="172"/>
        <v>3.4722222222220989E-3</v>
      </c>
      <c r="T237" s="105">
        <f t="shared" si="174"/>
        <v>0</v>
      </c>
      <c r="U237" s="56">
        <v>0</v>
      </c>
      <c r="V237" s="56">
        <f>INDEX('Počty dní'!F:J,MATCH(E237,'Počty dní'!C:C,0),4)</f>
        <v>47</v>
      </c>
      <c r="W237" s="166">
        <f t="shared" si="173"/>
        <v>0</v>
      </c>
      <c r="X237" s="21"/>
      <c r="AL237" s="27"/>
      <c r="AM237" s="27"/>
      <c r="AP237" s="16"/>
      <c r="AQ237" s="16"/>
      <c r="AR237" s="16"/>
      <c r="AS237" s="16"/>
      <c r="AT237" s="16"/>
      <c r="AU237" s="28"/>
      <c r="AV237" s="28"/>
    </row>
    <row r="238" spans="1:48" x14ac:dyDescent="0.25">
      <c r="A238" s="140">
        <v>120</v>
      </c>
      <c r="B238" s="56">
        <v>1120</v>
      </c>
      <c r="C238" s="56" t="s">
        <v>2</v>
      </c>
      <c r="D238" s="102"/>
      <c r="E238" s="101" t="str">
        <f t="shared" si="175"/>
        <v>X</v>
      </c>
      <c r="F238" s="56" t="s">
        <v>126</v>
      </c>
      <c r="G238" s="71">
        <v>23</v>
      </c>
      <c r="H238" s="56" t="str">
        <f t="shared" si="176"/>
        <v>XXX104/23</v>
      </c>
      <c r="I238" s="99" t="s">
        <v>5</v>
      </c>
      <c r="J238" s="100" t="s">
        <v>6</v>
      </c>
      <c r="K238" s="103">
        <v>0.72986111111111118</v>
      </c>
      <c r="L238" s="104">
        <v>0.73055555555555562</v>
      </c>
      <c r="M238" s="57" t="s">
        <v>29</v>
      </c>
      <c r="N238" s="104">
        <v>0.73888888888888893</v>
      </c>
      <c r="O238" s="57" t="s">
        <v>128</v>
      </c>
      <c r="P238" s="56" t="str">
        <f t="shared" si="169"/>
        <v>OK</v>
      </c>
      <c r="Q238" s="105">
        <f t="shared" si="170"/>
        <v>8.3333333333333037E-3</v>
      </c>
      <c r="R238" s="105">
        <f t="shared" si="171"/>
        <v>6.9444444444444198E-4</v>
      </c>
      <c r="S238" s="105">
        <f t="shared" si="172"/>
        <v>9.0277777777777457E-3</v>
      </c>
      <c r="T238" s="105">
        <f t="shared" si="174"/>
        <v>6.94444444444553E-4</v>
      </c>
      <c r="U238" s="56">
        <v>6.1</v>
      </c>
      <c r="V238" s="56">
        <f>INDEX('Počty dní'!F:J,MATCH(E238,'Počty dní'!C:C,0),4)</f>
        <v>47</v>
      </c>
      <c r="W238" s="166">
        <f>V238*U238</f>
        <v>286.7</v>
      </c>
      <c r="X238" s="21"/>
    </row>
    <row r="239" spans="1:48" x14ac:dyDescent="0.25">
      <c r="A239" s="140">
        <v>120</v>
      </c>
      <c r="B239" s="56">
        <v>1120</v>
      </c>
      <c r="C239" s="56" t="s">
        <v>2</v>
      </c>
      <c r="D239" s="102"/>
      <c r="E239" s="101" t="str">
        <f t="shared" si="175"/>
        <v>X</v>
      </c>
      <c r="F239" s="56" t="s">
        <v>126</v>
      </c>
      <c r="G239" s="71">
        <v>26</v>
      </c>
      <c r="H239" s="56" t="str">
        <f t="shared" si="176"/>
        <v>XXX104/26</v>
      </c>
      <c r="I239" s="99" t="s">
        <v>5</v>
      </c>
      <c r="J239" s="100" t="s">
        <v>6</v>
      </c>
      <c r="K239" s="103">
        <v>0.75972222222222219</v>
      </c>
      <c r="L239" s="104">
        <v>0.76041666666666663</v>
      </c>
      <c r="M239" s="57" t="s">
        <v>128</v>
      </c>
      <c r="N239" s="104">
        <v>0.76874999999999993</v>
      </c>
      <c r="O239" s="57" t="s">
        <v>29</v>
      </c>
      <c r="P239" s="56" t="str">
        <f t="shared" si="169"/>
        <v>OK</v>
      </c>
      <c r="Q239" s="105">
        <f t="shared" si="170"/>
        <v>8.3333333333333037E-3</v>
      </c>
      <c r="R239" s="105">
        <f t="shared" si="171"/>
        <v>6.9444444444444198E-4</v>
      </c>
      <c r="S239" s="105">
        <f t="shared" si="172"/>
        <v>9.0277777777777457E-3</v>
      </c>
      <c r="T239" s="105">
        <f t="shared" si="174"/>
        <v>2.0833333333333259E-2</v>
      </c>
      <c r="U239" s="56">
        <v>6.1</v>
      </c>
      <c r="V239" s="56">
        <f>INDEX('Počty dní'!F:J,MATCH(E239,'Počty dní'!C:C,0),4)</f>
        <v>47</v>
      </c>
      <c r="W239" s="166">
        <f>V239*U239</f>
        <v>286.7</v>
      </c>
      <c r="X239" s="21"/>
    </row>
    <row r="240" spans="1:48" x14ac:dyDescent="0.25">
      <c r="A240" s="140">
        <v>120</v>
      </c>
      <c r="B240" s="56">
        <v>1120</v>
      </c>
      <c r="C240" s="56" t="s">
        <v>2</v>
      </c>
      <c r="D240" s="102"/>
      <c r="E240" s="56" t="str">
        <f t="shared" si="175"/>
        <v>X</v>
      </c>
      <c r="F240" s="56" t="s">
        <v>82</v>
      </c>
      <c r="G240" s="56"/>
      <c r="H240" s="56" t="str">
        <f t="shared" si="176"/>
        <v>přejezd/</v>
      </c>
      <c r="I240" s="56"/>
      <c r="J240" s="100" t="s">
        <v>6</v>
      </c>
      <c r="K240" s="103">
        <v>0.77083333333333337</v>
      </c>
      <c r="L240" s="104">
        <v>0.77083333333333337</v>
      </c>
      <c r="M240" s="57" t="s">
        <v>29</v>
      </c>
      <c r="N240" s="104">
        <v>0.7729166666666667</v>
      </c>
      <c r="O240" s="57" t="s">
        <v>42</v>
      </c>
      <c r="P240" s="56" t="str">
        <f t="shared" si="169"/>
        <v>OK</v>
      </c>
      <c r="Q240" s="105">
        <f t="shared" si="170"/>
        <v>2.0833333333333259E-3</v>
      </c>
      <c r="R240" s="105">
        <f t="shared" si="171"/>
        <v>0</v>
      </c>
      <c r="S240" s="105">
        <f t="shared" si="172"/>
        <v>2.0833333333333259E-3</v>
      </c>
      <c r="T240" s="105">
        <f t="shared" si="174"/>
        <v>2.083333333333437E-3</v>
      </c>
      <c r="U240" s="56">
        <v>0</v>
      </c>
      <c r="V240" s="56">
        <f>INDEX('Počty dní'!F:J,MATCH(E240,'Počty dní'!C:C,0),4)</f>
        <v>47</v>
      </c>
      <c r="W240" s="166">
        <f t="shared" ref="W240" si="178">V240*U240</f>
        <v>0</v>
      </c>
      <c r="X240" s="21"/>
      <c r="AL240" s="27"/>
      <c r="AM240" s="27"/>
      <c r="AP240" s="16"/>
      <c r="AQ240" s="16"/>
      <c r="AR240" s="16"/>
      <c r="AS240" s="16"/>
      <c r="AT240" s="16"/>
      <c r="AU240" s="28"/>
      <c r="AV240" s="28"/>
    </row>
    <row r="241" spans="1:24" ht="15.75" thickBot="1" x14ac:dyDescent="0.3">
      <c r="A241" s="141">
        <v>120</v>
      </c>
      <c r="B241" s="58">
        <v>1120</v>
      </c>
      <c r="C241" s="58" t="s">
        <v>2</v>
      </c>
      <c r="D241" s="106"/>
      <c r="E241" s="168" t="str">
        <f t="shared" ref="E241" si="179">CONCATENATE(C241,D241)</f>
        <v>X</v>
      </c>
      <c r="F241" s="58" t="s">
        <v>137</v>
      </c>
      <c r="G241" s="187">
        <v>31</v>
      </c>
      <c r="H241" s="58" t="str">
        <f t="shared" ref="H241" si="180">CONCATENATE(F241,"/",G241)</f>
        <v>XXX460/31</v>
      </c>
      <c r="I241" s="198" t="s">
        <v>5</v>
      </c>
      <c r="J241" s="194" t="s">
        <v>6</v>
      </c>
      <c r="K241" s="107">
        <v>0.7729166666666667</v>
      </c>
      <c r="L241" s="108">
        <v>0.77430555555555547</v>
      </c>
      <c r="M241" s="59" t="s">
        <v>42</v>
      </c>
      <c r="N241" s="108">
        <v>0.8041666666666667</v>
      </c>
      <c r="O241" s="59" t="s">
        <v>41</v>
      </c>
      <c r="P241" s="158"/>
      <c r="Q241" s="170">
        <f t="shared" si="170"/>
        <v>2.9861111111111227E-2</v>
      </c>
      <c r="R241" s="170">
        <f t="shared" si="171"/>
        <v>1.3888888888887729E-3</v>
      </c>
      <c r="S241" s="170">
        <f t="shared" si="172"/>
        <v>3.125E-2</v>
      </c>
      <c r="T241" s="170">
        <f t="shared" si="174"/>
        <v>0</v>
      </c>
      <c r="U241" s="58">
        <v>24.5</v>
      </c>
      <c r="V241" s="58">
        <f>INDEX('Počty dní'!F:J,MATCH(E241,'Počty dní'!C:C,0),4)</f>
        <v>47</v>
      </c>
      <c r="W241" s="171">
        <f t="shared" si="173"/>
        <v>1151.5</v>
      </c>
      <c r="X241" s="21"/>
    </row>
    <row r="242" spans="1:24" ht="15.75" thickBot="1" x14ac:dyDescent="0.3">
      <c r="A242" s="172" t="str">
        <f ca="1">CONCATENATE(INDIRECT("R[-1]C[0]",FALSE),"celkem")</f>
        <v>120celkem</v>
      </c>
      <c r="B242" s="173"/>
      <c r="C242" s="173" t="str">
        <f ca="1">INDIRECT("R[-1]C[12]",FALSE)</f>
        <v>Třebíč,,aut.nádr.</v>
      </c>
      <c r="D242" s="174"/>
      <c r="E242" s="173"/>
      <c r="F242" s="175"/>
      <c r="G242" s="173"/>
      <c r="H242" s="176"/>
      <c r="I242" s="177"/>
      <c r="J242" s="178" t="str">
        <f ca="1">INDIRECT("R[-3]C[0]",FALSE)</f>
        <v>V</v>
      </c>
      <c r="K242" s="179"/>
      <c r="L242" s="180"/>
      <c r="M242" s="181"/>
      <c r="N242" s="180"/>
      <c r="O242" s="182"/>
      <c r="P242" s="173"/>
      <c r="Q242" s="183">
        <f>SUM(Q227:Q241)</f>
        <v>0.30902777777777796</v>
      </c>
      <c r="R242" s="183">
        <f>SUM(R227:R241)</f>
        <v>2.4305555555555247E-2</v>
      </c>
      <c r="S242" s="183">
        <f>SUM(S227:S241)</f>
        <v>0.3333333333333332</v>
      </c>
      <c r="T242" s="183">
        <f>SUM(T227:T241)</f>
        <v>0.28125000000000017</v>
      </c>
      <c r="U242" s="184">
        <f>SUM(U227:U241)</f>
        <v>237.4</v>
      </c>
      <c r="V242" s="185"/>
      <c r="W242" s="186">
        <f>SUM(W227:W241)</f>
        <v>11157.8</v>
      </c>
      <c r="X242" s="21"/>
    </row>
    <row r="243" spans="1:24" x14ac:dyDescent="0.25">
      <c r="A243" s="109"/>
      <c r="F243" s="75"/>
      <c r="H243" s="110"/>
      <c r="I243" s="111"/>
      <c r="J243" s="112"/>
      <c r="K243" s="113"/>
      <c r="L243" s="121"/>
      <c r="M243" s="83"/>
      <c r="N243" s="121"/>
      <c r="O243" s="61"/>
      <c r="Q243" s="114"/>
      <c r="R243" s="114"/>
      <c r="S243" s="114"/>
      <c r="T243" s="114"/>
      <c r="U243" s="115"/>
      <c r="W243" s="115"/>
      <c r="X243" s="21"/>
    </row>
    <row r="244" spans="1:24" ht="15.75" thickBot="1" x14ac:dyDescent="0.3">
      <c r="E244" s="116"/>
      <c r="G244" s="67"/>
      <c r="K244" s="117"/>
      <c r="L244" s="118"/>
      <c r="M244" s="63"/>
      <c r="N244" s="118"/>
      <c r="O244" s="63"/>
      <c r="X244" s="21"/>
    </row>
    <row r="245" spans="1:24" x14ac:dyDescent="0.25">
      <c r="A245" s="138">
        <v>121</v>
      </c>
      <c r="B245" s="53">
        <v>1121</v>
      </c>
      <c r="C245" s="53" t="s">
        <v>2</v>
      </c>
      <c r="D245" s="96"/>
      <c r="E245" s="160" t="str">
        <f t="shared" ref="E245:E256" si="181">CONCATENATE(C245,D245)</f>
        <v>X</v>
      </c>
      <c r="F245" s="53" t="s">
        <v>123</v>
      </c>
      <c r="G245" s="53">
        <v>1</v>
      </c>
      <c r="H245" s="53" t="str">
        <f t="shared" ref="H245:H256" si="182">CONCATENATE(F245,"/",G245)</f>
        <v>XXX101/1</v>
      </c>
      <c r="I245" s="53" t="s">
        <v>5</v>
      </c>
      <c r="J245" s="96" t="s">
        <v>6</v>
      </c>
      <c r="K245" s="162">
        <v>0.21458333333333335</v>
      </c>
      <c r="L245" s="163">
        <v>0.21527777777777779</v>
      </c>
      <c r="M245" s="193" t="s">
        <v>29</v>
      </c>
      <c r="N245" s="163">
        <v>0.23680555555555557</v>
      </c>
      <c r="O245" s="193" t="s">
        <v>30</v>
      </c>
      <c r="P245" s="53" t="str">
        <f t="shared" ref="P245:P259" si="183">IF(M246=O245,"OK","POZOR")</f>
        <v>OK</v>
      </c>
      <c r="Q245" s="165">
        <f t="shared" ref="Q245:Q260" si="184">IF(ISNUMBER(G245),N245-L245,IF(F245="přejezd",N245-L245,0))</f>
        <v>2.1527777777777785E-2</v>
      </c>
      <c r="R245" s="165">
        <f t="shared" ref="R245:R260" si="185">IF(ISNUMBER(G245),L245-K245,0)</f>
        <v>6.9444444444444198E-4</v>
      </c>
      <c r="S245" s="165">
        <f t="shared" ref="S245:S260" si="186">Q245+R245</f>
        <v>2.2222222222222227E-2</v>
      </c>
      <c r="T245" s="165"/>
      <c r="U245" s="53">
        <v>11</v>
      </c>
      <c r="V245" s="53">
        <f>INDEX('Počty dní'!F:J,MATCH(E245,'Počty dní'!C:C,0),4)</f>
        <v>47</v>
      </c>
      <c r="W245" s="98">
        <f t="shared" ref="W245:W257" si="187">V245*U245</f>
        <v>517</v>
      </c>
      <c r="X245" s="21"/>
    </row>
    <row r="246" spans="1:24" x14ac:dyDescent="0.25">
      <c r="A246" s="140">
        <v>121</v>
      </c>
      <c r="B246" s="56">
        <v>1121</v>
      </c>
      <c r="C246" s="56" t="s">
        <v>2</v>
      </c>
      <c r="D246" s="102"/>
      <c r="E246" s="101" t="str">
        <f t="shared" si="181"/>
        <v>X</v>
      </c>
      <c r="F246" s="56" t="s">
        <v>123</v>
      </c>
      <c r="G246" s="56">
        <v>3</v>
      </c>
      <c r="H246" s="56" t="str">
        <f t="shared" si="182"/>
        <v>XXX101/3</v>
      </c>
      <c r="I246" s="56" t="s">
        <v>5</v>
      </c>
      <c r="J246" s="102" t="s">
        <v>6</v>
      </c>
      <c r="K246" s="103">
        <v>0.25763888888888892</v>
      </c>
      <c r="L246" s="104">
        <v>0.25833333333333336</v>
      </c>
      <c r="M246" s="68" t="s">
        <v>30</v>
      </c>
      <c r="N246" s="104">
        <v>0.27986111111111112</v>
      </c>
      <c r="O246" s="68" t="s">
        <v>29</v>
      </c>
      <c r="P246" s="56" t="str">
        <f t="shared" si="183"/>
        <v>OK</v>
      </c>
      <c r="Q246" s="105">
        <f t="shared" si="184"/>
        <v>2.1527777777777757E-2</v>
      </c>
      <c r="R246" s="105">
        <f t="shared" si="185"/>
        <v>6.9444444444444198E-4</v>
      </c>
      <c r="S246" s="105">
        <f t="shared" si="186"/>
        <v>2.2222222222222199E-2</v>
      </c>
      <c r="T246" s="105">
        <f t="shared" ref="T246:T260" si="188">K246-N245</f>
        <v>2.0833333333333343E-2</v>
      </c>
      <c r="U246" s="56">
        <v>11</v>
      </c>
      <c r="V246" s="56">
        <f>INDEX('Počty dní'!F:J,MATCH(E246,'Počty dní'!C:C,0),4)</f>
        <v>47</v>
      </c>
      <c r="W246" s="166">
        <f t="shared" si="187"/>
        <v>517</v>
      </c>
      <c r="X246" s="21"/>
    </row>
    <row r="247" spans="1:24" x14ac:dyDescent="0.25">
      <c r="A247" s="140">
        <v>121</v>
      </c>
      <c r="B247" s="56">
        <v>1121</v>
      </c>
      <c r="C247" s="56" t="s">
        <v>2</v>
      </c>
      <c r="D247" s="102"/>
      <c r="E247" s="101" t="str">
        <f t="shared" si="181"/>
        <v>X</v>
      </c>
      <c r="F247" s="56" t="s">
        <v>123</v>
      </c>
      <c r="G247" s="56">
        <v>5</v>
      </c>
      <c r="H247" s="56" t="str">
        <f t="shared" si="182"/>
        <v>XXX101/5</v>
      </c>
      <c r="I247" s="56" t="s">
        <v>6</v>
      </c>
      <c r="J247" s="102" t="s">
        <v>6</v>
      </c>
      <c r="K247" s="103">
        <v>0.30486111111111108</v>
      </c>
      <c r="L247" s="104">
        <v>0.30555555555555552</v>
      </c>
      <c r="M247" s="68" t="s">
        <v>29</v>
      </c>
      <c r="N247" s="104">
        <v>0.33194444444444443</v>
      </c>
      <c r="O247" s="68" t="s">
        <v>30</v>
      </c>
      <c r="P247" s="56" t="str">
        <f t="shared" si="183"/>
        <v>OK</v>
      </c>
      <c r="Q247" s="105">
        <f t="shared" si="184"/>
        <v>2.6388888888888906E-2</v>
      </c>
      <c r="R247" s="105">
        <f t="shared" si="185"/>
        <v>6.9444444444444198E-4</v>
      </c>
      <c r="S247" s="105">
        <f t="shared" si="186"/>
        <v>2.7083333333333348E-2</v>
      </c>
      <c r="T247" s="105">
        <f t="shared" si="188"/>
        <v>2.4999999999999967E-2</v>
      </c>
      <c r="U247" s="56">
        <v>13.3</v>
      </c>
      <c r="V247" s="56">
        <f>INDEX('Počty dní'!F:J,MATCH(E247,'Počty dní'!C:C,0),4)</f>
        <v>47</v>
      </c>
      <c r="W247" s="166">
        <f t="shared" si="187"/>
        <v>625.1</v>
      </c>
      <c r="X247" s="21"/>
    </row>
    <row r="248" spans="1:24" x14ac:dyDescent="0.25">
      <c r="A248" s="140">
        <v>121</v>
      </c>
      <c r="B248" s="56">
        <v>1121</v>
      </c>
      <c r="C248" s="56" t="s">
        <v>2</v>
      </c>
      <c r="D248" s="102"/>
      <c r="E248" s="101" t="str">
        <f t="shared" si="181"/>
        <v>X</v>
      </c>
      <c r="F248" s="56" t="s">
        <v>123</v>
      </c>
      <c r="G248" s="56">
        <v>11</v>
      </c>
      <c r="H248" s="56" t="str">
        <f t="shared" si="182"/>
        <v>XXX101/11</v>
      </c>
      <c r="I248" s="56" t="s">
        <v>5</v>
      </c>
      <c r="J248" s="102" t="s">
        <v>6</v>
      </c>
      <c r="K248" s="103">
        <v>0.34097222222222218</v>
      </c>
      <c r="L248" s="104">
        <v>0.34166666666666662</v>
      </c>
      <c r="M248" s="68" t="s">
        <v>30</v>
      </c>
      <c r="N248" s="104">
        <v>0.36319444444444443</v>
      </c>
      <c r="O248" s="68" t="s">
        <v>29</v>
      </c>
      <c r="P248" s="56" t="str">
        <f t="shared" si="183"/>
        <v>OK</v>
      </c>
      <c r="Q248" s="105">
        <f t="shared" si="184"/>
        <v>2.1527777777777812E-2</v>
      </c>
      <c r="R248" s="105">
        <f t="shared" si="185"/>
        <v>6.9444444444444198E-4</v>
      </c>
      <c r="S248" s="105">
        <f t="shared" si="186"/>
        <v>2.2222222222222254E-2</v>
      </c>
      <c r="T248" s="105">
        <f t="shared" si="188"/>
        <v>9.0277777777777457E-3</v>
      </c>
      <c r="U248" s="56">
        <v>11</v>
      </c>
      <c r="V248" s="56">
        <f>INDEX('Počty dní'!F:J,MATCH(E248,'Počty dní'!C:C,0),4)</f>
        <v>47</v>
      </c>
      <c r="W248" s="166">
        <f t="shared" si="187"/>
        <v>517</v>
      </c>
      <c r="X248" s="21"/>
    </row>
    <row r="249" spans="1:24" x14ac:dyDescent="0.25">
      <c r="A249" s="140">
        <v>121</v>
      </c>
      <c r="B249" s="56">
        <v>1121</v>
      </c>
      <c r="C249" s="56" t="s">
        <v>2</v>
      </c>
      <c r="D249" s="102"/>
      <c r="E249" s="101" t="str">
        <f t="shared" si="181"/>
        <v>X</v>
      </c>
      <c r="F249" s="56" t="s">
        <v>123</v>
      </c>
      <c r="G249" s="56">
        <v>13</v>
      </c>
      <c r="H249" s="56" t="str">
        <f t="shared" si="182"/>
        <v>XXX101/13</v>
      </c>
      <c r="I249" s="56" t="s">
        <v>5</v>
      </c>
      <c r="J249" s="102" t="s">
        <v>6</v>
      </c>
      <c r="K249" s="103">
        <v>0.38819444444444445</v>
      </c>
      <c r="L249" s="104">
        <v>0.3888888888888889</v>
      </c>
      <c r="M249" s="68" t="s">
        <v>29</v>
      </c>
      <c r="N249" s="104">
        <v>0.41041666666666665</v>
      </c>
      <c r="O249" s="68" t="s">
        <v>30</v>
      </c>
      <c r="P249" s="56" t="str">
        <f t="shared" si="183"/>
        <v>OK</v>
      </c>
      <c r="Q249" s="105">
        <f t="shared" si="184"/>
        <v>2.1527777777777757E-2</v>
      </c>
      <c r="R249" s="105">
        <f t="shared" si="185"/>
        <v>6.9444444444444198E-4</v>
      </c>
      <c r="S249" s="105">
        <f t="shared" si="186"/>
        <v>2.2222222222222199E-2</v>
      </c>
      <c r="T249" s="105">
        <f t="shared" si="188"/>
        <v>2.5000000000000022E-2</v>
      </c>
      <c r="U249" s="56">
        <v>11</v>
      </c>
      <c r="V249" s="56">
        <f>INDEX('Počty dní'!F:J,MATCH(E249,'Počty dní'!C:C,0),4)</f>
        <v>47</v>
      </c>
      <c r="W249" s="166">
        <f t="shared" si="187"/>
        <v>517</v>
      </c>
      <c r="X249" s="21"/>
    </row>
    <row r="250" spans="1:24" x14ac:dyDescent="0.25">
      <c r="A250" s="140">
        <v>121</v>
      </c>
      <c r="B250" s="56">
        <v>1121</v>
      </c>
      <c r="C250" s="56" t="s">
        <v>2</v>
      </c>
      <c r="D250" s="102"/>
      <c r="E250" s="101" t="str">
        <f t="shared" si="181"/>
        <v>X</v>
      </c>
      <c r="F250" s="56" t="s">
        <v>123</v>
      </c>
      <c r="G250" s="56">
        <v>15</v>
      </c>
      <c r="H250" s="56" t="str">
        <f t="shared" si="182"/>
        <v>XXX101/15</v>
      </c>
      <c r="I250" s="56" t="s">
        <v>5</v>
      </c>
      <c r="J250" s="102" t="s">
        <v>6</v>
      </c>
      <c r="K250" s="103">
        <v>0.42430555555555555</v>
      </c>
      <c r="L250" s="104">
        <v>0.42499999999999999</v>
      </c>
      <c r="M250" s="68" t="s">
        <v>30</v>
      </c>
      <c r="N250" s="104">
        <v>0.4465277777777778</v>
      </c>
      <c r="O250" s="68" t="s">
        <v>29</v>
      </c>
      <c r="P250" s="56" t="str">
        <f t="shared" si="183"/>
        <v>OK</v>
      </c>
      <c r="Q250" s="105">
        <f t="shared" si="184"/>
        <v>2.1527777777777812E-2</v>
      </c>
      <c r="R250" s="105">
        <f t="shared" si="185"/>
        <v>6.9444444444444198E-4</v>
      </c>
      <c r="S250" s="105">
        <f t="shared" si="186"/>
        <v>2.2222222222222254E-2</v>
      </c>
      <c r="T250" s="105">
        <f t="shared" si="188"/>
        <v>1.3888888888888895E-2</v>
      </c>
      <c r="U250" s="56">
        <v>11</v>
      </c>
      <c r="V250" s="56">
        <f>INDEX('Počty dní'!F:J,MATCH(E250,'Počty dní'!C:C,0),4)</f>
        <v>47</v>
      </c>
      <c r="W250" s="166">
        <f t="shared" si="187"/>
        <v>517</v>
      </c>
      <c r="X250" s="21"/>
    </row>
    <row r="251" spans="1:24" x14ac:dyDescent="0.25">
      <c r="A251" s="140">
        <v>121</v>
      </c>
      <c r="B251" s="56">
        <v>1121</v>
      </c>
      <c r="C251" s="56" t="s">
        <v>2</v>
      </c>
      <c r="D251" s="102"/>
      <c r="E251" s="101" t="str">
        <f t="shared" si="181"/>
        <v>X</v>
      </c>
      <c r="F251" s="56" t="s">
        <v>123</v>
      </c>
      <c r="G251" s="56">
        <v>17</v>
      </c>
      <c r="H251" s="56" t="str">
        <f t="shared" si="182"/>
        <v>XXX101/17</v>
      </c>
      <c r="I251" s="56" t="s">
        <v>5</v>
      </c>
      <c r="J251" s="102" t="s">
        <v>6</v>
      </c>
      <c r="K251" s="103">
        <v>0.47152777777777782</v>
      </c>
      <c r="L251" s="104">
        <v>0.47222222222222227</v>
      </c>
      <c r="M251" s="68" t="s">
        <v>29</v>
      </c>
      <c r="N251" s="104">
        <v>0.49374999999999997</v>
      </c>
      <c r="O251" s="68" t="s">
        <v>30</v>
      </c>
      <c r="P251" s="56" t="str">
        <f t="shared" si="183"/>
        <v>OK</v>
      </c>
      <c r="Q251" s="105">
        <f t="shared" si="184"/>
        <v>2.1527777777777701E-2</v>
      </c>
      <c r="R251" s="105">
        <f t="shared" si="185"/>
        <v>6.9444444444444198E-4</v>
      </c>
      <c r="S251" s="105">
        <f t="shared" si="186"/>
        <v>2.2222222222222143E-2</v>
      </c>
      <c r="T251" s="105">
        <f t="shared" si="188"/>
        <v>2.5000000000000022E-2</v>
      </c>
      <c r="U251" s="56">
        <v>11</v>
      </c>
      <c r="V251" s="56">
        <f>INDEX('Počty dní'!F:J,MATCH(E251,'Počty dní'!C:C,0),4)</f>
        <v>47</v>
      </c>
      <c r="W251" s="166">
        <f t="shared" si="187"/>
        <v>517</v>
      </c>
      <c r="X251" s="21"/>
    </row>
    <row r="252" spans="1:24" x14ac:dyDescent="0.25">
      <c r="A252" s="140">
        <v>121</v>
      </c>
      <c r="B252" s="56">
        <v>1121</v>
      </c>
      <c r="C252" s="56" t="s">
        <v>2</v>
      </c>
      <c r="D252" s="102"/>
      <c r="E252" s="101" t="str">
        <f t="shared" si="181"/>
        <v>X</v>
      </c>
      <c r="F252" s="56" t="s">
        <v>123</v>
      </c>
      <c r="G252" s="56">
        <v>19</v>
      </c>
      <c r="H252" s="56" t="str">
        <f t="shared" si="182"/>
        <v>XXX101/19</v>
      </c>
      <c r="I252" s="56" t="s">
        <v>5</v>
      </c>
      <c r="J252" s="102" t="s">
        <v>6</v>
      </c>
      <c r="K252" s="103">
        <v>0.50763888888888886</v>
      </c>
      <c r="L252" s="104">
        <v>0.5083333333333333</v>
      </c>
      <c r="M252" s="68" t="s">
        <v>30</v>
      </c>
      <c r="N252" s="104">
        <v>0.53402777777777777</v>
      </c>
      <c r="O252" s="68" t="s">
        <v>29</v>
      </c>
      <c r="P252" s="56" t="str">
        <f t="shared" si="183"/>
        <v>OK</v>
      </c>
      <c r="Q252" s="105">
        <f t="shared" si="184"/>
        <v>2.5694444444444464E-2</v>
      </c>
      <c r="R252" s="105">
        <f t="shared" si="185"/>
        <v>6.9444444444444198E-4</v>
      </c>
      <c r="S252" s="105">
        <f t="shared" si="186"/>
        <v>2.6388888888888906E-2</v>
      </c>
      <c r="T252" s="105">
        <f t="shared" si="188"/>
        <v>1.3888888888888895E-2</v>
      </c>
      <c r="U252" s="56">
        <v>13.3</v>
      </c>
      <c r="V252" s="56">
        <f>INDEX('Počty dní'!F:J,MATCH(E252,'Počty dní'!C:C,0),4)</f>
        <v>47</v>
      </c>
      <c r="W252" s="166">
        <f t="shared" si="187"/>
        <v>625.1</v>
      </c>
      <c r="X252" s="21"/>
    </row>
    <row r="253" spans="1:24" x14ac:dyDescent="0.25">
      <c r="A253" s="140">
        <v>121</v>
      </c>
      <c r="B253" s="56">
        <v>1121</v>
      </c>
      <c r="C253" s="56" t="s">
        <v>2</v>
      </c>
      <c r="D253" s="102"/>
      <c r="E253" s="101" t="str">
        <f t="shared" si="181"/>
        <v>X</v>
      </c>
      <c r="F253" s="56" t="s">
        <v>123</v>
      </c>
      <c r="G253" s="56">
        <v>21</v>
      </c>
      <c r="H253" s="56" t="str">
        <f t="shared" si="182"/>
        <v>XXX101/21</v>
      </c>
      <c r="I253" s="56" t="s">
        <v>6</v>
      </c>
      <c r="J253" s="102" t="s">
        <v>6</v>
      </c>
      <c r="K253" s="103">
        <v>0.54791666666666661</v>
      </c>
      <c r="L253" s="104">
        <v>0.54861111111111105</v>
      </c>
      <c r="M253" s="68" t="s">
        <v>29</v>
      </c>
      <c r="N253" s="104">
        <v>0.57430555555555551</v>
      </c>
      <c r="O253" s="68" t="s">
        <v>30</v>
      </c>
      <c r="P253" s="56" t="str">
        <f t="shared" si="183"/>
        <v>OK</v>
      </c>
      <c r="Q253" s="105">
        <f t="shared" si="184"/>
        <v>2.5694444444444464E-2</v>
      </c>
      <c r="R253" s="105">
        <f t="shared" si="185"/>
        <v>6.9444444444444198E-4</v>
      </c>
      <c r="S253" s="105">
        <f t="shared" si="186"/>
        <v>2.6388888888888906E-2</v>
      </c>
      <c r="T253" s="105">
        <f t="shared" si="188"/>
        <v>1.388888888888884E-2</v>
      </c>
      <c r="U253" s="56">
        <v>13.3</v>
      </c>
      <c r="V253" s="56">
        <f>INDEX('Počty dní'!F:J,MATCH(E253,'Počty dní'!C:C,0),4)</f>
        <v>47</v>
      </c>
      <c r="W253" s="166">
        <f t="shared" si="187"/>
        <v>625.1</v>
      </c>
      <c r="X253" s="21"/>
    </row>
    <row r="254" spans="1:24" x14ac:dyDescent="0.25">
      <c r="A254" s="140">
        <v>121</v>
      </c>
      <c r="B254" s="56">
        <v>1121</v>
      </c>
      <c r="C254" s="56" t="s">
        <v>2</v>
      </c>
      <c r="D254" s="102"/>
      <c r="E254" s="101" t="str">
        <f t="shared" si="181"/>
        <v>X</v>
      </c>
      <c r="F254" s="56" t="s">
        <v>123</v>
      </c>
      <c r="G254" s="56">
        <v>23</v>
      </c>
      <c r="H254" s="56" t="str">
        <f t="shared" si="182"/>
        <v>XXX101/23</v>
      </c>
      <c r="I254" s="56" t="s">
        <v>5</v>
      </c>
      <c r="J254" s="102" t="s">
        <v>6</v>
      </c>
      <c r="K254" s="103">
        <v>0.59097222222222223</v>
      </c>
      <c r="L254" s="104">
        <v>0.59166666666666667</v>
      </c>
      <c r="M254" s="68" t="s">
        <v>30</v>
      </c>
      <c r="N254" s="104">
        <v>0.61736111111111114</v>
      </c>
      <c r="O254" s="68" t="s">
        <v>29</v>
      </c>
      <c r="P254" s="56" t="str">
        <f t="shared" si="183"/>
        <v>OK</v>
      </c>
      <c r="Q254" s="105">
        <f t="shared" si="184"/>
        <v>2.5694444444444464E-2</v>
      </c>
      <c r="R254" s="105">
        <f t="shared" si="185"/>
        <v>6.9444444444444198E-4</v>
      </c>
      <c r="S254" s="105">
        <f t="shared" si="186"/>
        <v>2.6388888888888906E-2</v>
      </c>
      <c r="T254" s="105">
        <f t="shared" si="188"/>
        <v>1.6666666666666718E-2</v>
      </c>
      <c r="U254" s="56">
        <v>13.3</v>
      </c>
      <c r="V254" s="56">
        <f>INDEX('Počty dní'!F:J,MATCH(E254,'Počty dní'!C:C,0),4)</f>
        <v>47</v>
      </c>
      <c r="W254" s="166">
        <f t="shared" si="187"/>
        <v>625.1</v>
      </c>
      <c r="X254" s="21"/>
    </row>
    <row r="255" spans="1:24" x14ac:dyDescent="0.25">
      <c r="A255" s="140">
        <v>121</v>
      </c>
      <c r="B255" s="56">
        <v>1121</v>
      </c>
      <c r="C255" s="56" t="s">
        <v>2</v>
      </c>
      <c r="D255" s="102"/>
      <c r="E255" s="101" t="str">
        <f t="shared" si="181"/>
        <v>X</v>
      </c>
      <c r="F255" s="56" t="s">
        <v>123</v>
      </c>
      <c r="G255" s="56">
        <v>25</v>
      </c>
      <c r="H255" s="56" t="str">
        <f t="shared" si="182"/>
        <v>XXX101/25</v>
      </c>
      <c r="I255" s="56" t="s">
        <v>5</v>
      </c>
      <c r="J255" s="102" t="s">
        <v>6</v>
      </c>
      <c r="K255" s="103">
        <v>0.63819444444444451</v>
      </c>
      <c r="L255" s="104">
        <v>0.63888888888888895</v>
      </c>
      <c r="M255" s="68" t="s">
        <v>29</v>
      </c>
      <c r="N255" s="104">
        <v>0.66041666666666665</v>
      </c>
      <c r="O255" s="68" t="s">
        <v>30</v>
      </c>
      <c r="P255" s="56" t="str">
        <f t="shared" si="183"/>
        <v>OK</v>
      </c>
      <c r="Q255" s="105">
        <f t="shared" si="184"/>
        <v>2.1527777777777701E-2</v>
      </c>
      <c r="R255" s="105">
        <f t="shared" si="185"/>
        <v>6.9444444444444198E-4</v>
      </c>
      <c r="S255" s="105">
        <f t="shared" si="186"/>
        <v>2.2222222222222143E-2</v>
      </c>
      <c r="T255" s="105">
        <f t="shared" si="188"/>
        <v>2.083333333333337E-2</v>
      </c>
      <c r="U255" s="56">
        <v>11</v>
      </c>
      <c r="V255" s="56">
        <f>INDEX('Počty dní'!F:J,MATCH(E255,'Počty dní'!C:C,0),4)</f>
        <v>47</v>
      </c>
      <c r="W255" s="166">
        <f t="shared" si="187"/>
        <v>517</v>
      </c>
      <c r="X255" s="21"/>
    </row>
    <row r="256" spans="1:24" x14ac:dyDescent="0.25">
      <c r="A256" s="140">
        <v>121</v>
      </c>
      <c r="B256" s="56">
        <v>1121</v>
      </c>
      <c r="C256" s="56" t="s">
        <v>2</v>
      </c>
      <c r="D256" s="102"/>
      <c r="E256" s="101" t="str">
        <f t="shared" si="181"/>
        <v>X</v>
      </c>
      <c r="F256" s="56" t="s">
        <v>123</v>
      </c>
      <c r="G256" s="56">
        <v>27</v>
      </c>
      <c r="H256" s="56" t="str">
        <f t="shared" si="182"/>
        <v>XXX101/27</v>
      </c>
      <c r="I256" s="56" t="s">
        <v>5</v>
      </c>
      <c r="J256" s="102" t="s">
        <v>6</v>
      </c>
      <c r="K256" s="103">
        <v>0.67430555555555549</v>
      </c>
      <c r="L256" s="104">
        <v>0.67499999999999993</v>
      </c>
      <c r="M256" s="68" t="s">
        <v>30</v>
      </c>
      <c r="N256" s="104">
        <v>0.69652777777777775</v>
      </c>
      <c r="O256" s="68" t="s">
        <v>29</v>
      </c>
      <c r="P256" s="56" t="str">
        <f t="shared" si="183"/>
        <v>OK</v>
      </c>
      <c r="Q256" s="105">
        <f t="shared" si="184"/>
        <v>2.1527777777777812E-2</v>
      </c>
      <c r="R256" s="105">
        <f t="shared" si="185"/>
        <v>6.9444444444444198E-4</v>
      </c>
      <c r="S256" s="105">
        <f t="shared" si="186"/>
        <v>2.2222222222222254E-2</v>
      </c>
      <c r="T256" s="105">
        <f t="shared" si="188"/>
        <v>1.388888888888884E-2</v>
      </c>
      <c r="U256" s="56">
        <v>11</v>
      </c>
      <c r="V256" s="56">
        <f>INDEX('Počty dní'!F:J,MATCH(E256,'Počty dní'!C:C,0),4)</f>
        <v>47</v>
      </c>
      <c r="W256" s="166">
        <f t="shared" si="187"/>
        <v>517</v>
      </c>
      <c r="X256" s="21"/>
    </row>
    <row r="257" spans="1:48" x14ac:dyDescent="0.25">
      <c r="A257" s="140">
        <v>121</v>
      </c>
      <c r="B257" s="56">
        <v>1121</v>
      </c>
      <c r="C257" s="56" t="s">
        <v>2</v>
      </c>
      <c r="D257" s="102"/>
      <c r="E257" s="56" t="str">
        <f>CONCATENATE(C257,D257)</f>
        <v>X</v>
      </c>
      <c r="F257" s="56" t="s">
        <v>82</v>
      </c>
      <c r="G257" s="56"/>
      <c r="H257" s="56" t="str">
        <f>CONCATENATE(F257,"/",G257)</f>
        <v>přejezd/</v>
      </c>
      <c r="I257" s="56"/>
      <c r="J257" s="100" t="s">
        <v>6</v>
      </c>
      <c r="K257" s="103">
        <v>0.71736111111111101</v>
      </c>
      <c r="L257" s="104">
        <v>0.71736111111111101</v>
      </c>
      <c r="M257" s="57" t="s">
        <v>29</v>
      </c>
      <c r="N257" s="104">
        <v>0.72083333333333333</v>
      </c>
      <c r="O257" s="57" t="s">
        <v>31</v>
      </c>
      <c r="P257" s="56" t="str">
        <f t="shared" si="183"/>
        <v>OK</v>
      </c>
      <c r="Q257" s="105">
        <f t="shared" si="184"/>
        <v>3.4722222222223209E-3</v>
      </c>
      <c r="R257" s="105">
        <f t="shared" si="185"/>
        <v>0</v>
      </c>
      <c r="S257" s="105">
        <f t="shared" si="186"/>
        <v>3.4722222222223209E-3</v>
      </c>
      <c r="T257" s="105">
        <f t="shared" si="188"/>
        <v>2.0833333333333259E-2</v>
      </c>
      <c r="U257" s="56">
        <v>0</v>
      </c>
      <c r="V257" s="56">
        <f>INDEX('Počty dní'!F:J,MATCH(E257,'Počty dní'!C:C,0),4)</f>
        <v>47</v>
      </c>
      <c r="W257" s="166">
        <f t="shared" si="187"/>
        <v>0</v>
      </c>
      <c r="X257" s="21"/>
      <c r="AL257" s="27"/>
      <c r="AM257" s="27"/>
      <c r="AP257" s="16"/>
      <c r="AQ257" s="16"/>
      <c r="AR257" s="16"/>
      <c r="AS257" s="16"/>
      <c r="AT257" s="16"/>
      <c r="AU257" s="28"/>
      <c r="AV257" s="28"/>
    </row>
    <row r="258" spans="1:48" x14ac:dyDescent="0.25">
      <c r="A258" s="140">
        <v>121</v>
      </c>
      <c r="B258" s="56">
        <v>1121</v>
      </c>
      <c r="C258" s="56" t="s">
        <v>2</v>
      </c>
      <c r="D258" s="102"/>
      <c r="E258" s="101" t="str">
        <f>CONCATENATE(C258,D258)</f>
        <v>X</v>
      </c>
      <c r="F258" s="56" t="s">
        <v>125</v>
      </c>
      <c r="G258" s="55">
        <v>5</v>
      </c>
      <c r="H258" s="56" t="str">
        <f>CONCATENATE(F258,"/",G258)</f>
        <v>XXX103/5</v>
      </c>
      <c r="I258" s="56" t="s">
        <v>5</v>
      </c>
      <c r="J258" s="102" t="s">
        <v>6</v>
      </c>
      <c r="K258" s="103">
        <v>0.72083333333333333</v>
      </c>
      <c r="L258" s="104">
        <v>0.72222222222222221</v>
      </c>
      <c r="M258" s="57" t="s">
        <v>31</v>
      </c>
      <c r="N258" s="104">
        <v>0.7416666666666667</v>
      </c>
      <c r="O258" s="57" t="s">
        <v>127</v>
      </c>
      <c r="P258" s="56" t="str">
        <f t="shared" si="183"/>
        <v>OK</v>
      </c>
      <c r="Q258" s="105">
        <f t="shared" si="184"/>
        <v>1.9444444444444486E-2</v>
      </c>
      <c r="R258" s="105">
        <f t="shared" si="185"/>
        <v>1.388888888888884E-3</v>
      </c>
      <c r="S258" s="105">
        <f t="shared" si="186"/>
        <v>2.083333333333337E-2</v>
      </c>
      <c r="T258" s="105">
        <f t="shared" si="188"/>
        <v>0</v>
      </c>
      <c r="U258" s="56">
        <v>19.5</v>
      </c>
      <c r="V258" s="56">
        <f>INDEX('Počty dní'!F:J,MATCH(E258,'Počty dní'!C:C,0),4)</f>
        <v>47</v>
      </c>
      <c r="W258" s="166">
        <f>V258*U258</f>
        <v>916.5</v>
      </c>
      <c r="X258" s="21"/>
    </row>
    <row r="259" spans="1:48" x14ac:dyDescent="0.25">
      <c r="A259" s="140">
        <v>121</v>
      </c>
      <c r="B259" s="56">
        <v>1121</v>
      </c>
      <c r="C259" s="56" t="s">
        <v>2</v>
      </c>
      <c r="D259" s="102"/>
      <c r="E259" s="101" t="str">
        <f>CONCATENATE(C259,D259)</f>
        <v>X</v>
      </c>
      <c r="F259" s="56" t="s">
        <v>125</v>
      </c>
      <c r="G259" s="55">
        <v>6</v>
      </c>
      <c r="H259" s="56" t="str">
        <f>CONCATENATE(F259,"/",G259)</f>
        <v>XXX103/6</v>
      </c>
      <c r="I259" s="56" t="s">
        <v>5</v>
      </c>
      <c r="J259" s="102" t="s">
        <v>6</v>
      </c>
      <c r="K259" s="103">
        <v>0.75694444444444453</v>
      </c>
      <c r="L259" s="104">
        <v>0.7583333333333333</v>
      </c>
      <c r="M259" s="68" t="s">
        <v>127</v>
      </c>
      <c r="N259" s="104">
        <v>0.77847222222222223</v>
      </c>
      <c r="O259" s="57" t="s">
        <v>31</v>
      </c>
      <c r="P259" s="56" t="str">
        <f t="shared" si="183"/>
        <v>OK</v>
      </c>
      <c r="Q259" s="105">
        <f t="shared" si="184"/>
        <v>2.0138888888888928E-2</v>
      </c>
      <c r="R259" s="105">
        <f t="shared" si="185"/>
        <v>1.3888888888887729E-3</v>
      </c>
      <c r="S259" s="105">
        <f t="shared" si="186"/>
        <v>2.1527777777777701E-2</v>
      </c>
      <c r="T259" s="105">
        <f t="shared" si="188"/>
        <v>1.5277777777777835E-2</v>
      </c>
      <c r="U259" s="56">
        <v>19.5</v>
      </c>
      <c r="V259" s="56">
        <f>INDEX('Počty dní'!F:J,MATCH(E259,'Počty dní'!C:C,0),4)</f>
        <v>47</v>
      </c>
      <c r="W259" s="166">
        <f>V259*U259</f>
        <v>916.5</v>
      </c>
      <c r="X259" s="21"/>
    </row>
    <row r="260" spans="1:48" ht="15.75" thickBot="1" x14ac:dyDescent="0.3">
      <c r="A260" s="141">
        <v>121</v>
      </c>
      <c r="B260" s="58">
        <v>1121</v>
      </c>
      <c r="C260" s="58" t="s">
        <v>2</v>
      </c>
      <c r="D260" s="106"/>
      <c r="E260" s="58" t="str">
        <f>CONCATENATE(C260,D260)</f>
        <v>X</v>
      </c>
      <c r="F260" s="58" t="s">
        <v>82</v>
      </c>
      <c r="G260" s="58"/>
      <c r="H260" s="58" t="str">
        <f>CONCATENATE(F260,"/",G260)</f>
        <v>přejezd/</v>
      </c>
      <c r="I260" s="58"/>
      <c r="J260" s="194" t="s">
        <v>6</v>
      </c>
      <c r="K260" s="107">
        <v>0.77847222222222223</v>
      </c>
      <c r="L260" s="108">
        <v>0.77847222222222223</v>
      </c>
      <c r="M260" s="59" t="s">
        <v>31</v>
      </c>
      <c r="N260" s="108">
        <v>0.78055555555555556</v>
      </c>
      <c r="O260" s="60" t="s">
        <v>29</v>
      </c>
      <c r="P260" s="158"/>
      <c r="Q260" s="170">
        <f t="shared" si="184"/>
        <v>2.0833333333333259E-3</v>
      </c>
      <c r="R260" s="170">
        <f t="shared" si="185"/>
        <v>0</v>
      </c>
      <c r="S260" s="170">
        <f t="shared" si="186"/>
        <v>2.0833333333333259E-3</v>
      </c>
      <c r="T260" s="170">
        <f t="shared" si="188"/>
        <v>0</v>
      </c>
      <c r="U260" s="58">
        <v>0</v>
      </c>
      <c r="V260" s="58">
        <f>INDEX('Počty dní'!F:J,MATCH(E260,'Počty dní'!C:C,0),4)</f>
        <v>47</v>
      </c>
      <c r="W260" s="171">
        <f t="shared" ref="W260" si="189">V260*U260</f>
        <v>0</v>
      </c>
      <c r="X260" s="21"/>
      <c r="AL260" s="27"/>
      <c r="AM260" s="27"/>
      <c r="AP260" s="16"/>
      <c r="AQ260" s="16"/>
      <c r="AR260" s="16"/>
      <c r="AS260" s="16"/>
      <c r="AT260" s="16"/>
      <c r="AU260" s="28"/>
      <c r="AV260" s="28"/>
    </row>
    <row r="261" spans="1:48" ht="15.75" thickBot="1" x14ac:dyDescent="0.3">
      <c r="A261" s="172" t="str">
        <f ca="1">CONCATENATE(INDIRECT("R[-1]C[0]",FALSE),"celkem")</f>
        <v>121celkem</v>
      </c>
      <c r="B261" s="173"/>
      <c r="C261" s="173" t="str">
        <f ca="1">INDIRECT("R[-1]C[12]",FALSE)</f>
        <v>Velké Meziříčí,,aut.nádr.</v>
      </c>
      <c r="D261" s="174"/>
      <c r="E261" s="173"/>
      <c r="F261" s="175"/>
      <c r="G261" s="173"/>
      <c r="H261" s="176"/>
      <c r="I261" s="177"/>
      <c r="J261" s="178" t="str">
        <f ca="1">INDIRECT("R[-3]C[0]",FALSE)</f>
        <v>V</v>
      </c>
      <c r="K261" s="179"/>
      <c r="L261" s="180"/>
      <c r="M261" s="181"/>
      <c r="N261" s="180"/>
      <c r="O261" s="182"/>
      <c r="P261" s="173"/>
      <c r="Q261" s="183">
        <f>SUM(Q245:Q260)</f>
        <v>0.32083333333333353</v>
      </c>
      <c r="R261" s="183">
        <f>SUM(R245:R260)</f>
        <v>1.1111111111110961E-2</v>
      </c>
      <c r="S261" s="183">
        <f>SUM(S245:S260)</f>
        <v>0.33194444444444449</v>
      </c>
      <c r="T261" s="183">
        <f>SUM(T245:T260)</f>
        <v>0.23402777777777775</v>
      </c>
      <c r="U261" s="184">
        <f>SUM(U245:U260)</f>
        <v>180.2</v>
      </c>
      <c r="V261" s="185"/>
      <c r="W261" s="186">
        <f>SUM(W245:W260)</f>
        <v>8469.4000000000015</v>
      </c>
      <c r="X261" s="21"/>
    </row>
    <row r="262" spans="1:48" x14ac:dyDescent="0.25">
      <c r="E262" s="116"/>
      <c r="K262" s="117"/>
      <c r="L262" s="118"/>
      <c r="M262" s="120"/>
      <c r="N262" s="118"/>
      <c r="O262" s="120"/>
      <c r="X262" s="21"/>
    </row>
    <row r="263" spans="1:48" ht="15.75" thickBot="1" x14ac:dyDescent="0.3">
      <c r="E263" s="116"/>
      <c r="G263" s="67"/>
      <c r="K263" s="117"/>
      <c r="L263" s="118"/>
      <c r="M263" s="63"/>
      <c r="N263" s="118"/>
      <c r="O263" s="63"/>
      <c r="X263" s="21"/>
    </row>
    <row r="264" spans="1:48" x14ac:dyDescent="0.25">
      <c r="A264" s="138">
        <v>122</v>
      </c>
      <c r="B264" s="53">
        <v>1122</v>
      </c>
      <c r="C264" s="53" t="s">
        <v>2</v>
      </c>
      <c r="D264" s="96"/>
      <c r="E264" s="160" t="str">
        <f t="shared" ref="E264:E287" si="190">CONCATENATE(C264,D264)</f>
        <v>X</v>
      </c>
      <c r="F264" s="53" t="s">
        <v>124</v>
      </c>
      <c r="G264" s="97">
        <v>3</v>
      </c>
      <c r="H264" s="53" t="str">
        <f t="shared" ref="H264:H287" si="191">CONCATENATE(F264,"/",G264)</f>
        <v>XXX102/3</v>
      </c>
      <c r="I264" s="95" t="s">
        <v>5</v>
      </c>
      <c r="J264" s="95" t="s">
        <v>6</v>
      </c>
      <c r="K264" s="162">
        <v>0.21527777777777779</v>
      </c>
      <c r="L264" s="163">
        <v>0.21527777777777779</v>
      </c>
      <c r="M264" s="164" t="s">
        <v>29</v>
      </c>
      <c r="N264" s="163">
        <v>0.22083333333333333</v>
      </c>
      <c r="O264" s="164" t="s">
        <v>99</v>
      </c>
      <c r="P264" s="53" t="str">
        <f t="shared" ref="P264:P286" si="192">IF(M265=O264,"OK","POZOR")</f>
        <v>OK</v>
      </c>
      <c r="Q264" s="165">
        <f t="shared" ref="Q264:Q287" si="193">IF(ISNUMBER(G264),N264-L264,IF(F264="přejezd",N264-L264,0))</f>
        <v>5.5555555555555358E-3</v>
      </c>
      <c r="R264" s="165">
        <f t="shared" ref="R264:R287" si="194">IF(ISNUMBER(G264),L264-K264,0)</f>
        <v>0</v>
      </c>
      <c r="S264" s="165">
        <f t="shared" ref="S264:S287" si="195">Q264+R264</f>
        <v>5.5555555555555358E-3</v>
      </c>
      <c r="T264" s="165"/>
      <c r="U264" s="53">
        <v>6.1</v>
      </c>
      <c r="V264" s="53">
        <f>INDEX('Počty dní'!F:J,MATCH(E264,'Počty dní'!C:C,0),4)</f>
        <v>47</v>
      </c>
      <c r="W264" s="98">
        <f t="shared" ref="W264:W287" si="196">V264*U264</f>
        <v>286.7</v>
      </c>
      <c r="X264" s="21"/>
    </row>
    <row r="265" spans="1:48" x14ac:dyDescent="0.25">
      <c r="A265" s="139">
        <v>122</v>
      </c>
      <c r="B265" s="56">
        <v>1122</v>
      </c>
      <c r="C265" s="56" t="s">
        <v>2</v>
      </c>
      <c r="D265" s="102"/>
      <c r="E265" s="101" t="str">
        <f t="shared" si="190"/>
        <v>X</v>
      </c>
      <c r="F265" s="56" t="s">
        <v>124</v>
      </c>
      <c r="G265" s="73">
        <v>4</v>
      </c>
      <c r="H265" s="56" t="str">
        <f t="shared" si="191"/>
        <v>XXX102/4</v>
      </c>
      <c r="I265" s="99" t="s">
        <v>5</v>
      </c>
      <c r="J265" s="99" t="s">
        <v>6</v>
      </c>
      <c r="K265" s="123">
        <v>0.22083333333333333</v>
      </c>
      <c r="L265" s="124">
        <v>0.22222222222222221</v>
      </c>
      <c r="M265" s="57" t="s">
        <v>99</v>
      </c>
      <c r="N265" s="124">
        <v>0.2388888888888889</v>
      </c>
      <c r="O265" s="57" t="s">
        <v>29</v>
      </c>
      <c r="P265" s="56" t="str">
        <f t="shared" si="192"/>
        <v>OK</v>
      </c>
      <c r="Q265" s="105">
        <f t="shared" si="193"/>
        <v>1.6666666666666691E-2</v>
      </c>
      <c r="R265" s="105">
        <f t="shared" si="194"/>
        <v>1.388888888888884E-3</v>
      </c>
      <c r="S265" s="105">
        <f t="shared" si="195"/>
        <v>1.8055555555555575E-2</v>
      </c>
      <c r="T265" s="105">
        <f t="shared" ref="T265:T287" si="197">K265-N264</f>
        <v>0</v>
      </c>
      <c r="U265" s="56">
        <v>13</v>
      </c>
      <c r="V265" s="56">
        <f>INDEX('Počty dní'!F:J,MATCH(E265,'Počty dní'!C:C,0),4)</f>
        <v>47</v>
      </c>
      <c r="W265" s="166">
        <f t="shared" si="196"/>
        <v>611</v>
      </c>
      <c r="X265" s="21"/>
    </row>
    <row r="266" spans="1:48" x14ac:dyDescent="0.25">
      <c r="A266" s="139">
        <v>122</v>
      </c>
      <c r="B266" s="56">
        <v>1122</v>
      </c>
      <c r="C266" s="56" t="s">
        <v>2</v>
      </c>
      <c r="D266" s="102"/>
      <c r="E266" s="101" t="str">
        <f t="shared" ref="E266:E273" si="198">CONCATENATE(C266,D266)</f>
        <v>X</v>
      </c>
      <c r="F266" s="56" t="s">
        <v>124</v>
      </c>
      <c r="G266" s="71">
        <v>5</v>
      </c>
      <c r="H266" s="56" t="str">
        <f t="shared" ref="H266:H273" si="199">CONCATENATE(F266,"/",G266)</f>
        <v>XXX102/5</v>
      </c>
      <c r="I266" s="99" t="s">
        <v>5</v>
      </c>
      <c r="J266" s="99" t="s">
        <v>6</v>
      </c>
      <c r="K266" s="103">
        <v>0.25347222222222221</v>
      </c>
      <c r="L266" s="104">
        <v>0.25555555555555559</v>
      </c>
      <c r="M266" s="57" t="s">
        <v>29</v>
      </c>
      <c r="N266" s="104">
        <v>0.28055555555555556</v>
      </c>
      <c r="O266" s="57" t="s">
        <v>97</v>
      </c>
      <c r="P266" s="56" t="str">
        <f t="shared" si="192"/>
        <v>OK</v>
      </c>
      <c r="Q266" s="105">
        <f t="shared" si="193"/>
        <v>2.4999999999999967E-2</v>
      </c>
      <c r="R266" s="105">
        <f t="shared" si="194"/>
        <v>2.0833333333333814E-3</v>
      </c>
      <c r="S266" s="105">
        <f t="shared" si="195"/>
        <v>2.7083333333333348E-2</v>
      </c>
      <c r="T266" s="105">
        <f t="shared" si="197"/>
        <v>1.4583333333333309E-2</v>
      </c>
      <c r="U266" s="56">
        <v>20.2</v>
      </c>
      <c r="V266" s="56">
        <f>INDEX('Počty dní'!F:J,MATCH(E266,'Počty dní'!C:C,0),4)</f>
        <v>47</v>
      </c>
      <c r="W266" s="166">
        <f t="shared" ref="W266:W273" si="200">V266*U266</f>
        <v>949.4</v>
      </c>
      <c r="X266" s="21"/>
    </row>
    <row r="267" spans="1:48" x14ac:dyDescent="0.25">
      <c r="A267" s="139">
        <v>122</v>
      </c>
      <c r="B267" s="56">
        <v>1122</v>
      </c>
      <c r="C267" s="56" t="s">
        <v>2</v>
      </c>
      <c r="D267" s="102"/>
      <c r="E267" s="101" t="str">
        <f t="shared" si="198"/>
        <v>X</v>
      </c>
      <c r="F267" s="56" t="s">
        <v>124</v>
      </c>
      <c r="G267" s="73">
        <v>8</v>
      </c>
      <c r="H267" s="56" t="str">
        <f t="shared" si="199"/>
        <v>XXX102/8</v>
      </c>
      <c r="I267" s="99" t="s">
        <v>5</v>
      </c>
      <c r="J267" s="99" t="s">
        <v>6</v>
      </c>
      <c r="K267" s="123">
        <v>0.28055555555555556</v>
      </c>
      <c r="L267" s="124">
        <v>0.28333333333333333</v>
      </c>
      <c r="M267" s="57" t="s">
        <v>97</v>
      </c>
      <c r="N267" s="124">
        <v>0.30902777777777779</v>
      </c>
      <c r="O267" s="57" t="s">
        <v>29</v>
      </c>
      <c r="P267" s="56" t="str">
        <f t="shared" si="192"/>
        <v>OK</v>
      </c>
      <c r="Q267" s="105">
        <f t="shared" si="193"/>
        <v>2.5694444444444464E-2</v>
      </c>
      <c r="R267" s="105">
        <f t="shared" si="194"/>
        <v>2.7777777777777679E-3</v>
      </c>
      <c r="S267" s="105">
        <f t="shared" si="195"/>
        <v>2.8472222222222232E-2</v>
      </c>
      <c r="T267" s="105">
        <f t="shared" si="197"/>
        <v>0</v>
      </c>
      <c r="U267" s="56">
        <v>20.2</v>
      </c>
      <c r="V267" s="56">
        <f>INDEX('Počty dní'!F:J,MATCH(E267,'Počty dní'!C:C,0),4)</f>
        <v>47</v>
      </c>
      <c r="W267" s="166">
        <f t="shared" si="200"/>
        <v>949.4</v>
      </c>
      <c r="X267" s="21"/>
    </row>
    <row r="268" spans="1:48" x14ac:dyDescent="0.25">
      <c r="A268" s="139">
        <v>122</v>
      </c>
      <c r="B268" s="56">
        <v>1122</v>
      </c>
      <c r="C268" s="56" t="s">
        <v>2</v>
      </c>
      <c r="D268" s="102"/>
      <c r="E268" s="56" t="str">
        <f t="shared" si="198"/>
        <v>X</v>
      </c>
      <c r="F268" s="56" t="s">
        <v>82</v>
      </c>
      <c r="G268" s="56"/>
      <c r="H268" s="56" t="str">
        <f t="shared" si="199"/>
        <v>přejezd/</v>
      </c>
      <c r="I268" s="99"/>
      <c r="J268" s="99" t="s">
        <v>6</v>
      </c>
      <c r="K268" s="103">
        <v>0.3125</v>
      </c>
      <c r="L268" s="104">
        <v>0.3125</v>
      </c>
      <c r="M268" s="68" t="str">
        <f>O267</f>
        <v>Velké Meziříčí,,aut.nádr.</v>
      </c>
      <c r="N268" s="104">
        <v>0.31388888888888888</v>
      </c>
      <c r="O268" s="57" t="s">
        <v>42</v>
      </c>
      <c r="P268" s="56" t="str">
        <f t="shared" si="192"/>
        <v>OK</v>
      </c>
      <c r="Q268" s="105">
        <f t="shared" si="193"/>
        <v>1.388888888888884E-3</v>
      </c>
      <c r="R268" s="105">
        <f t="shared" si="194"/>
        <v>0</v>
      </c>
      <c r="S268" s="105">
        <f t="shared" si="195"/>
        <v>1.388888888888884E-3</v>
      </c>
      <c r="T268" s="105">
        <f t="shared" si="197"/>
        <v>3.4722222222222099E-3</v>
      </c>
      <c r="U268" s="56">
        <v>0</v>
      </c>
      <c r="V268" s="56">
        <f>INDEX('Počty dní'!F:J,MATCH(E268,'Počty dní'!C:C,0),4)</f>
        <v>47</v>
      </c>
      <c r="W268" s="166">
        <f t="shared" si="200"/>
        <v>0</v>
      </c>
      <c r="X268" s="21"/>
      <c r="AL268" s="27"/>
      <c r="AM268" s="27"/>
      <c r="AP268" s="16"/>
      <c r="AQ268" s="16"/>
      <c r="AR268" s="16"/>
      <c r="AS268" s="16"/>
      <c r="AT268" s="16"/>
      <c r="AU268" s="28"/>
      <c r="AV268" s="28"/>
    </row>
    <row r="269" spans="1:48" x14ac:dyDescent="0.25">
      <c r="A269" s="139">
        <v>122</v>
      </c>
      <c r="B269" s="56">
        <v>1122</v>
      </c>
      <c r="C269" s="56" t="s">
        <v>2</v>
      </c>
      <c r="D269" s="102"/>
      <c r="E269" s="101" t="str">
        <f>CONCATENATE(C269,D269)</f>
        <v>X</v>
      </c>
      <c r="F269" s="56" t="s">
        <v>137</v>
      </c>
      <c r="G269" s="64">
        <v>13</v>
      </c>
      <c r="H269" s="56" t="str">
        <f>CONCATENATE(F269,"/",G269)</f>
        <v>XXX460/13</v>
      </c>
      <c r="I269" s="99" t="s">
        <v>5</v>
      </c>
      <c r="J269" s="99" t="s">
        <v>6</v>
      </c>
      <c r="K269" s="103">
        <v>0.31458333333333333</v>
      </c>
      <c r="L269" s="104">
        <v>0.31597222222222221</v>
      </c>
      <c r="M269" s="57" t="s">
        <v>42</v>
      </c>
      <c r="N269" s="104">
        <v>0.34861111111111115</v>
      </c>
      <c r="O269" s="57" t="s">
        <v>41</v>
      </c>
      <c r="P269" s="56" t="str">
        <f t="shared" si="192"/>
        <v>OK</v>
      </c>
      <c r="Q269" s="105">
        <f t="shared" si="193"/>
        <v>3.2638888888888939E-2</v>
      </c>
      <c r="R269" s="105">
        <f t="shared" si="194"/>
        <v>1.388888888888884E-3</v>
      </c>
      <c r="S269" s="105">
        <f t="shared" si="195"/>
        <v>3.4027777777777823E-2</v>
      </c>
      <c r="T269" s="105">
        <f t="shared" si="197"/>
        <v>6.9444444444444198E-4</v>
      </c>
      <c r="U269" s="56">
        <v>25.7</v>
      </c>
      <c r="V269" s="56">
        <f>INDEX('Počty dní'!F:J,MATCH(E269,'Počty dní'!C:C,0),4)</f>
        <v>47</v>
      </c>
      <c r="W269" s="166">
        <f>V269*U269</f>
        <v>1207.8999999999999</v>
      </c>
      <c r="X269" s="21"/>
    </row>
    <row r="270" spans="1:48" x14ac:dyDescent="0.25">
      <c r="A270" s="139">
        <v>122</v>
      </c>
      <c r="B270" s="56">
        <v>1122</v>
      </c>
      <c r="C270" s="56" t="s">
        <v>2</v>
      </c>
      <c r="D270" s="102"/>
      <c r="E270" s="101" t="str">
        <f>CONCATENATE(C270,D270)</f>
        <v>X</v>
      </c>
      <c r="F270" s="56" t="s">
        <v>137</v>
      </c>
      <c r="G270" s="71">
        <v>14</v>
      </c>
      <c r="H270" s="56" t="str">
        <f>CONCATENATE(F270,"/",G270)</f>
        <v>XXX460/14</v>
      </c>
      <c r="I270" s="99" t="s">
        <v>5</v>
      </c>
      <c r="J270" s="99" t="s">
        <v>6</v>
      </c>
      <c r="K270" s="103">
        <v>0.3979166666666667</v>
      </c>
      <c r="L270" s="104">
        <v>0.40138888888888885</v>
      </c>
      <c r="M270" s="76" t="s">
        <v>41</v>
      </c>
      <c r="N270" s="104">
        <v>0.43402777777777773</v>
      </c>
      <c r="O270" s="77" t="s">
        <v>42</v>
      </c>
      <c r="P270" s="56" t="str">
        <f t="shared" si="192"/>
        <v>OK</v>
      </c>
      <c r="Q270" s="105">
        <f t="shared" si="193"/>
        <v>3.2638888888888884E-2</v>
      </c>
      <c r="R270" s="105">
        <f t="shared" si="194"/>
        <v>3.4722222222221544E-3</v>
      </c>
      <c r="S270" s="105">
        <f t="shared" si="195"/>
        <v>3.6111111111111038E-2</v>
      </c>
      <c r="T270" s="105">
        <f t="shared" si="197"/>
        <v>4.9305555555555547E-2</v>
      </c>
      <c r="U270" s="56">
        <v>25.7</v>
      </c>
      <c r="V270" s="56">
        <f>INDEX('Počty dní'!F:J,MATCH(E270,'Počty dní'!C:C,0),4)</f>
        <v>47</v>
      </c>
      <c r="W270" s="166">
        <f>V270*U270</f>
        <v>1207.8999999999999</v>
      </c>
      <c r="X270" s="21"/>
    </row>
    <row r="271" spans="1:48" x14ac:dyDescent="0.25">
      <c r="A271" s="139">
        <v>122</v>
      </c>
      <c r="B271" s="56">
        <v>1122</v>
      </c>
      <c r="C271" s="56" t="s">
        <v>2</v>
      </c>
      <c r="D271" s="102"/>
      <c r="E271" s="56" t="str">
        <f t="shared" ref="E271" si="201">CONCATENATE(C271,D271)</f>
        <v>X</v>
      </c>
      <c r="F271" s="56" t="s">
        <v>82</v>
      </c>
      <c r="G271" s="56"/>
      <c r="H271" s="56" t="str">
        <f t="shared" ref="H271" si="202">CONCATENATE(F271,"/",G271)</f>
        <v>přejezd/</v>
      </c>
      <c r="I271" s="99"/>
      <c r="J271" s="99" t="s">
        <v>6</v>
      </c>
      <c r="K271" s="103">
        <v>0.43402777777777773</v>
      </c>
      <c r="L271" s="104">
        <v>0.43402777777777773</v>
      </c>
      <c r="M271" s="68" t="str">
        <f>O270</f>
        <v>Velké Meziříčí,,žel.st.</v>
      </c>
      <c r="N271" s="104">
        <v>0.43541666666666662</v>
      </c>
      <c r="O271" s="57" t="s">
        <v>29</v>
      </c>
      <c r="P271" s="56" t="str">
        <f t="shared" si="192"/>
        <v>OK</v>
      </c>
      <c r="Q271" s="105">
        <f t="shared" si="193"/>
        <v>1.388888888888884E-3</v>
      </c>
      <c r="R271" s="105">
        <f t="shared" si="194"/>
        <v>0</v>
      </c>
      <c r="S271" s="105">
        <f t="shared" si="195"/>
        <v>1.388888888888884E-3</v>
      </c>
      <c r="T271" s="105">
        <f t="shared" si="197"/>
        <v>0</v>
      </c>
      <c r="U271" s="56">
        <v>0</v>
      </c>
      <c r="V271" s="56">
        <f>INDEX('Počty dní'!F:J,MATCH(E271,'Počty dní'!C:C,0),4)</f>
        <v>47</v>
      </c>
      <c r="W271" s="166">
        <f t="shared" ref="W271" si="203">V271*U271</f>
        <v>0</v>
      </c>
      <c r="X271" s="21"/>
      <c r="AL271" s="27"/>
      <c r="AM271" s="27"/>
      <c r="AP271" s="16"/>
      <c r="AQ271" s="16"/>
      <c r="AR271" s="16"/>
      <c r="AS271" s="16"/>
      <c r="AT271" s="16"/>
      <c r="AU271" s="28"/>
      <c r="AV271" s="28"/>
    </row>
    <row r="272" spans="1:48" x14ac:dyDescent="0.25">
      <c r="A272" s="139">
        <v>122</v>
      </c>
      <c r="B272" s="56">
        <v>1122</v>
      </c>
      <c r="C272" s="56" t="s">
        <v>2</v>
      </c>
      <c r="D272" s="102"/>
      <c r="E272" s="101" t="str">
        <f t="shared" si="198"/>
        <v>X</v>
      </c>
      <c r="F272" s="56" t="s">
        <v>126</v>
      </c>
      <c r="G272" s="55">
        <v>11</v>
      </c>
      <c r="H272" s="56" t="str">
        <f t="shared" si="199"/>
        <v>XXX104/11</v>
      </c>
      <c r="I272" s="56" t="s">
        <v>5</v>
      </c>
      <c r="J272" s="99" t="s">
        <v>6</v>
      </c>
      <c r="K272" s="103">
        <v>0.43888888888888888</v>
      </c>
      <c r="L272" s="104">
        <v>0.43888888888888888</v>
      </c>
      <c r="M272" s="57" t="s">
        <v>29</v>
      </c>
      <c r="N272" s="104">
        <v>0.44722222222222219</v>
      </c>
      <c r="O272" s="57" t="s">
        <v>128</v>
      </c>
      <c r="P272" s="56" t="str">
        <f t="shared" si="192"/>
        <v>OK</v>
      </c>
      <c r="Q272" s="105">
        <f t="shared" si="193"/>
        <v>8.3333333333333037E-3</v>
      </c>
      <c r="R272" s="105">
        <f t="shared" si="194"/>
        <v>0</v>
      </c>
      <c r="S272" s="105">
        <f t="shared" si="195"/>
        <v>8.3333333333333037E-3</v>
      </c>
      <c r="T272" s="105">
        <f t="shared" si="197"/>
        <v>3.4722222222222654E-3</v>
      </c>
      <c r="U272" s="56">
        <v>6.1</v>
      </c>
      <c r="V272" s="56">
        <f>INDEX('Počty dní'!F:J,MATCH(E272,'Počty dní'!C:C,0),4)</f>
        <v>47</v>
      </c>
      <c r="W272" s="166">
        <f t="shared" si="200"/>
        <v>286.7</v>
      </c>
      <c r="X272" s="21"/>
    </row>
    <row r="273" spans="1:48" x14ac:dyDescent="0.25">
      <c r="A273" s="139">
        <v>122</v>
      </c>
      <c r="B273" s="56">
        <v>1122</v>
      </c>
      <c r="C273" s="56" t="s">
        <v>2</v>
      </c>
      <c r="D273" s="102"/>
      <c r="E273" s="101" t="str">
        <f t="shared" si="198"/>
        <v>X</v>
      </c>
      <c r="F273" s="56" t="s">
        <v>126</v>
      </c>
      <c r="G273" s="64">
        <v>14</v>
      </c>
      <c r="H273" s="56" t="str">
        <f t="shared" si="199"/>
        <v>XXX104/14</v>
      </c>
      <c r="I273" s="56" t="s">
        <v>5</v>
      </c>
      <c r="J273" s="99" t="s">
        <v>6</v>
      </c>
      <c r="K273" s="103">
        <v>0.46805555555555556</v>
      </c>
      <c r="L273" s="104">
        <v>0.46875</v>
      </c>
      <c r="M273" s="57" t="s">
        <v>128</v>
      </c>
      <c r="N273" s="104">
        <v>0.4770833333333333</v>
      </c>
      <c r="O273" s="57" t="s">
        <v>29</v>
      </c>
      <c r="P273" s="56" t="str">
        <f t="shared" si="192"/>
        <v>OK</v>
      </c>
      <c r="Q273" s="105">
        <f t="shared" si="193"/>
        <v>8.3333333333333037E-3</v>
      </c>
      <c r="R273" s="105">
        <f t="shared" si="194"/>
        <v>6.9444444444444198E-4</v>
      </c>
      <c r="S273" s="105">
        <f t="shared" si="195"/>
        <v>9.0277777777777457E-3</v>
      </c>
      <c r="T273" s="105">
        <f t="shared" si="197"/>
        <v>2.083333333333337E-2</v>
      </c>
      <c r="U273" s="56">
        <v>6.1</v>
      </c>
      <c r="V273" s="56">
        <f>INDEX('Počty dní'!F:J,MATCH(E273,'Počty dní'!C:C,0),4)</f>
        <v>47</v>
      </c>
      <c r="W273" s="166">
        <f t="shared" si="200"/>
        <v>286.7</v>
      </c>
      <c r="X273" s="21"/>
    </row>
    <row r="274" spans="1:48" x14ac:dyDescent="0.25">
      <c r="A274" s="139">
        <v>122</v>
      </c>
      <c r="B274" s="56">
        <v>1122</v>
      </c>
      <c r="C274" s="56" t="s">
        <v>2</v>
      </c>
      <c r="D274" s="102"/>
      <c r="E274" s="56" t="str">
        <f t="shared" ref="E274" si="204">CONCATENATE(C274,D274)</f>
        <v>X</v>
      </c>
      <c r="F274" s="56" t="s">
        <v>82</v>
      </c>
      <c r="G274" s="56"/>
      <c r="H274" s="56" t="str">
        <f t="shared" ref="H274" si="205">CONCATENATE(F274,"/",G274)</f>
        <v>přejezd/</v>
      </c>
      <c r="I274" s="99"/>
      <c r="J274" s="99" t="s">
        <v>6</v>
      </c>
      <c r="K274" s="103">
        <v>0.47916666666666669</v>
      </c>
      <c r="L274" s="104">
        <v>0.47916666666666669</v>
      </c>
      <c r="M274" s="57" t="s">
        <v>29</v>
      </c>
      <c r="N274" s="104">
        <v>0.48125000000000001</v>
      </c>
      <c r="O274" s="57" t="s">
        <v>94</v>
      </c>
      <c r="P274" s="56" t="str">
        <f t="shared" si="192"/>
        <v>OK</v>
      </c>
      <c r="Q274" s="105">
        <f t="shared" si="193"/>
        <v>2.0833333333333259E-3</v>
      </c>
      <c r="R274" s="105">
        <f t="shared" si="194"/>
        <v>0</v>
      </c>
      <c r="S274" s="105">
        <f t="shared" si="195"/>
        <v>2.0833333333333259E-3</v>
      </c>
      <c r="T274" s="105">
        <f t="shared" si="197"/>
        <v>2.0833333333333814E-3</v>
      </c>
      <c r="U274" s="56">
        <v>0</v>
      </c>
      <c r="V274" s="56">
        <f>INDEX('Počty dní'!F:J,MATCH(E274,'Počty dní'!C:C,0),4)</f>
        <v>47</v>
      </c>
      <c r="W274" s="166">
        <f t="shared" si="196"/>
        <v>0</v>
      </c>
      <c r="X274" s="21"/>
      <c r="AL274" s="27"/>
      <c r="AM274" s="27"/>
      <c r="AP274" s="16"/>
      <c r="AQ274" s="16"/>
      <c r="AR274" s="16"/>
      <c r="AS274" s="16"/>
      <c r="AT274" s="16"/>
      <c r="AU274" s="28"/>
      <c r="AV274" s="28"/>
    </row>
    <row r="275" spans="1:48" x14ac:dyDescent="0.25">
      <c r="A275" s="139">
        <v>122</v>
      </c>
      <c r="B275" s="56">
        <v>1122</v>
      </c>
      <c r="C275" s="56" t="s">
        <v>2</v>
      </c>
      <c r="D275" s="102"/>
      <c r="E275" s="101" t="str">
        <f>CONCATENATE(C275,D275)</f>
        <v>X</v>
      </c>
      <c r="F275" s="56" t="s">
        <v>147</v>
      </c>
      <c r="G275" s="71">
        <v>7</v>
      </c>
      <c r="H275" s="56" t="str">
        <f>CONCATENATE(F275,"/",G275)</f>
        <v>XXX106/7</v>
      </c>
      <c r="I275" s="99" t="s">
        <v>5</v>
      </c>
      <c r="J275" s="99" t="s">
        <v>6</v>
      </c>
      <c r="K275" s="103">
        <v>0.52083333333333337</v>
      </c>
      <c r="L275" s="104">
        <v>0.52222222222222225</v>
      </c>
      <c r="M275" s="57" t="s">
        <v>94</v>
      </c>
      <c r="N275" s="104">
        <v>0.54027777777777775</v>
      </c>
      <c r="O275" s="57" t="s">
        <v>95</v>
      </c>
      <c r="P275" s="56" t="str">
        <f t="shared" si="192"/>
        <v>OK</v>
      </c>
      <c r="Q275" s="105">
        <f t="shared" si="193"/>
        <v>1.8055555555555491E-2</v>
      </c>
      <c r="R275" s="105">
        <f t="shared" si="194"/>
        <v>1.388888888888884E-3</v>
      </c>
      <c r="S275" s="105">
        <f t="shared" si="195"/>
        <v>1.9444444444444375E-2</v>
      </c>
      <c r="T275" s="105">
        <f t="shared" si="197"/>
        <v>3.9583333333333359E-2</v>
      </c>
      <c r="U275" s="56">
        <v>12.8</v>
      </c>
      <c r="V275" s="56">
        <f>INDEX('Počty dní'!F:J,MATCH(E275,'Počty dní'!C:C,0),4)</f>
        <v>47</v>
      </c>
      <c r="W275" s="166">
        <f>V275*U275</f>
        <v>601.6</v>
      </c>
      <c r="X275" s="21"/>
    </row>
    <row r="276" spans="1:48" x14ac:dyDescent="0.25">
      <c r="A276" s="139">
        <v>122</v>
      </c>
      <c r="B276" s="56">
        <v>1122</v>
      </c>
      <c r="C276" s="56" t="s">
        <v>2</v>
      </c>
      <c r="D276" s="102"/>
      <c r="E276" s="101" t="str">
        <f>CONCATENATE(C276,D276)</f>
        <v>X</v>
      </c>
      <c r="F276" s="56" t="s">
        <v>147</v>
      </c>
      <c r="G276" s="71">
        <v>10</v>
      </c>
      <c r="H276" s="56" t="str">
        <f>CONCATENATE(F276,"/",G276)</f>
        <v>XXX106/10</v>
      </c>
      <c r="I276" s="99" t="s">
        <v>5</v>
      </c>
      <c r="J276" s="99" t="s">
        <v>6</v>
      </c>
      <c r="K276" s="103">
        <v>0.54027777777777775</v>
      </c>
      <c r="L276" s="104">
        <v>0.54166666666666663</v>
      </c>
      <c r="M276" s="57" t="s">
        <v>95</v>
      </c>
      <c r="N276" s="104">
        <v>0.56041666666666667</v>
      </c>
      <c r="O276" s="57" t="s">
        <v>94</v>
      </c>
      <c r="P276" s="56" t="str">
        <f t="shared" si="192"/>
        <v>OK</v>
      </c>
      <c r="Q276" s="105">
        <f t="shared" si="193"/>
        <v>1.8750000000000044E-2</v>
      </c>
      <c r="R276" s="105">
        <f t="shared" si="194"/>
        <v>1.388888888888884E-3</v>
      </c>
      <c r="S276" s="105">
        <f t="shared" si="195"/>
        <v>2.0138888888888928E-2</v>
      </c>
      <c r="T276" s="105">
        <f t="shared" si="197"/>
        <v>0</v>
      </c>
      <c r="U276" s="56">
        <v>14.2</v>
      </c>
      <c r="V276" s="56">
        <f>INDEX('Počty dní'!F:J,MATCH(E276,'Počty dní'!C:C,0),4)</f>
        <v>47</v>
      </c>
      <c r="W276" s="166">
        <f>V276*U276</f>
        <v>667.4</v>
      </c>
      <c r="X276" s="21"/>
    </row>
    <row r="277" spans="1:48" x14ac:dyDescent="0.25">
      <c r="A277" s="139">
        <v>122</v>
      </c>
      <c r="B277" s="56">
        <v>1122</v>
      </c>
      <c r="C277" s="56" t="s">
        <v>2</v>
      </c>
      <c r="D277" s="102"/>
      <c r="E277" s="56" t="str">
        <f>CONCATENATE(C277,D277)</f>
        <v>X</v>
      </c>
      <c r="F277" s="56" t="s">
        <v>82</v>
      </c>
      <c r="G277" s="56"/>
      <c r="H277" s="56" t="str">
        <f>CONCATENATE(F277,"/",G277)</f>
        <v>přejezd/</v>
      </c>
      <c r="I277" s="56"/>
      <c r="J277" s="99" t="s">
        <v>6</v>
      </c>
      <c r="K277" s="103">
        <v>0.56041666666666667</v>
      </c>
      <c r="L277" s="104">
        <v>0.56041666666666667</v>
      </c>
      <c r="M277" s="57" t="s">
        <v>94</v>
      </c>
      <c r="N277" s="104">
        <v>0.56458333333333333</v>
      </c>
      <c r="O277" s="57" t="s">
        <v>42</v>
      </c>
      <c r="P277" s="56" t="str">
        <f t="shared" si="192"/>
        <v>OK</v>
      </c>
      <c r="Q277" s="105">
        <f t="shared" si="193"/>
        <v>4.1666666666666519E-3</v>
      </c>
      <c r="R277" s="105">
        <f t="shared" si="194"/>
        <v>0</v>
      </c>
      <c r="S277" s="105">
        <f t="shared" si="195"/>
        <v>4.1666666666666519E-3</v>
      </c>
      <c r="T277" s="105">
        <f t="shared" si="197"/>
        <v>0</v>
      </c>
      <c r="U277" s="56">
        <v>0</v>
      </c>
      <c r="V277" s="56">
        <f>INDEX('Počty dní'!F:J,MATCH(E277,'Počty dní'!C:C,0),4)</f>
        <v>47</v>
      </c>
      <c r="W277" s="166">
        <f>V277*U277</f>
        <v>0</v>
      </c>
      <c r="X277" s="21"/>
      <c r="AL277" s="27"/>
      <c r="AM277" s="27"/>
      <c r="AP277" s="16"/>
      <c r="AQ277" s="16"/>
      <c r="AR277" s="16"/>
      <c r="AS277" s="16"/>
      <c r="AT277" s="16"/>
      <c r="AU277" s="28"/>
      <c r="AV277" s="28"/>
    </row>
    <row r="278" spans="1:48" x14ac:dyDescent="0.25">
      <c r="A278" s="139">
        <v>122</v>
      </c>
      <c r="B278" s="56">
        <v>1122</v>
      </c>
      <c r="C278" s="56" t="s">
        <v>2</v>
      </c>
      <c r="D278" s="102"/>
      <c r="E278" s="101" t="str">
        <f t="shared" si="190"/>
        <v>X</v>
      </c>
      <c r="F278" s="56" t="s">
        <v>137</v>
      </c>
      <c r="G278" s="64">
        <v>21</v>
      </c>
      <c r="H278" s="56" t="str">
        <f t="shared" si="191"/>
        <v>XXX460/21</v>
      </c>
      <c r="I278" s="99" t="s">
        <v>5</v>
      </c>
      <c r="J278" s="99" t="s">
        <v>6</v>
      </c>
      <c r="K278" s="103">
        <v>0.56458333333333333</v>
      </c>
      <c r="L278" s="104">
        <v>0.56597222222222221</v>
      </c>
      <c r="M278" s="57" t="s">
        <v>42</v>
      </c>
      <c r="N278" s="104">
        <v>0.59583333333333333</v>
      </c>
      <c r="O278" s="57" t="s">
        <v>41</v>
      </c>
      <c r="P278" s="56" t="str">
        <f t="shared" si="192"/>
        <v>OK</v>
      </c>
      <c r="Q278" s="105">
        <f t="shared" si="193"/>
        <v>2.9861111111111116E-2</v>
      </c>
      <c r="R278" s="105">
        <f t="shared" si="194"/>
        <v>1.388888888888884E-3</v>
      </c>
      <c r="S278" s="105">
        <f t="shared" si="195"/>
        <v>3.125E-2</v>
      </c>
      <c r="T278" s="105">
        <f t="shared" si="197"/>
        <v>0</v>
      </c>
      <c r="U278" s="56">
        <v>24.5</v>
      </c>
      <c r="V278" s="56">
        <f>INDEX('Počty dní'!F:J,MATCH(E278,'Počty dní'!C:C,0),4)</f>
        <v>47</v>
      </c>
      <c r="W278" s="166">
        <f t="shared" si="196"/>
        <v>1151.5</v>
      </c>
      <c r="X278" s="21"/>
    </row>
    <row r="279" spans="1:48" x14ac:dyDescent="0.25">
      <c r="A279" s="139">
        <v>122</v>
      </c>
      <c r="B279" s="56">
        <v>1122</v>
      </c>
      <c r="C279" s="56" t="s">
        <v>2</v>
      </c>
      <c r="D279" s="102"/>
      <c r="E279" s="101" t="str">
        <f t="shared" si="190"/>
        <v>X</v>
      </c>
      <c r="F279" s="56" t="s">
        <v>137</v>
      </c>
      <c r="G279" s="71">
        <v>24</v>
      </c>
      <c r="H279" s="56" t="str">
        <f t="shared" si="191"/>
        <v>XXX460/24</v>
      </c>
      <c r="I279" s="99" t="s">
        <v>6</v>
      </c>
      <c r="J279" s="99" t="s">
        <v>6</v>
      </c>
      <c r="K279" s="103">
        <v>0.60625000000000007</v>
      </c>
      <c r="L279" s="104">
        <v>0.60972222222222217</v>
      </c>
      <c r="M279" s="57" t="s">
        <v>41</v>
      </c>
      <c r="N279" s="104">
        <v>0.63958333333333328</v>
      </c>
      <c r="O279" s="57" t="s">
        <v>42</v>
      </c>
      <c r="P279" s="56" t="str">
        <f t="shared" si="192"/>
        <v>OK</v>
      </c>
      <c r="Q279" s="105">
        <f t="shared" si="193"/>
        <v>2.9861111111111116E-2</v>
      </c>
      <c r="R279" s="105">
        <f t="shared" si="194"/>
        <v>3.4722222222220989E-3</v>
      </c>
      <c r="S279" s="105">
        <f t="shared" si="195"/>
        <v>3.3333333333333215E-2</v>
      </c>
      <c r="T279" s="105">
        <f t="shared" si="197"/>
        <v>1.0416666666666741E-2</v>
      </c>
      <c r="U279" s="56">
        <v>24.5</v>
      </c>
      <c r="V279" s="56">
        <f>INDEX('Počty dní'!F:J,MATCH(E279,'Počty dní'!C:C,0),4)</f>
        <v>47</v>
      </c>
      <c r="W279" s="166">
        <f t="shared" si="196"/>
        <v>1151.5</v>
      </c>
      <c r="X279" s="21"/>
    </row>
    <row r="280" spans="1:48" x14ac:dyDescent="0.25">
      <c r="A280" s="139">
        <v>122</v>
      </c>
      <c r="B280" s="56">
        <v>1122</v>
      </c>
      <c r="C280" s="56" t="s">
        <v>2</v>
      </c>
      <c r="D280" s="102"/>
      <c r="E280" s="101" t="str">
        <f t="shared" si="190"/>
        <v>X</v>
      </c>
      <c r="F280" s="56" t="s">
        <v>137</v>
      </c>
      <c r="G280" s="64">
        <v>25</v>
      </c>
      <c r="H280" s="56" t="str">
        <f t="shared" si="191"/>
        <v>XXX460/25</v>
      </c>
      <c r="I280" s="99" t="s">
        <v>5</v>
      </c>
      <c r="J280" s="99" t="s">
        <v>6</v>
      </c>
      <c r="K280" s="103">
        <v>0.6479166666666667</v>
      </c>
      <c r="L280" s="104">
        <v>0.64930555555555558</v>
      </c>
      <c r="M280" s="57" t="s">
        <v>42</v>
      </c>
      <c r="N280" s="104">
        <v>0.6791666666666667</v>
      </c>
      <c r="O280" s="57" t="s">
        <v>41</v>
      </c>
      <c r="P280" s="56" t="str">
        <f t="shared" si="192"/>
        <v>OK</v>
      </c>
      <c r="Q280" s="105">
        <f t="shared" si="193"/>
        <v>2.9861111111111116E-2</v>
      </c>
      <c r="R280" s="105">
        <f t="shared" si="194"/>
        <v>1.388888888888884E-3</v>
      </c>
      <c r="S280" s="105">
        <f t="shared" si="195"/>
        <v>3.125E-2</v>
      </c>
      <c r="T280" s="105">
        <f t="shared" si="197"/>
        <v>8.3333333333334147E-3</v>
      </c>
      <c r="U280" s="56">
        <v>24.5</v>
      </c>
      <c r="V280" s="56">
        <f>INDEX('Počty dní'!F:J,MATCH(E280,'Počty dní'!C:C,0),4)</f>
        <v>47</v>
      </c>
      <c r="W280" s="166">
        <f t="shared" si="196"/>
        <v>1151.5</v>
      </c>
      <c r="X280" s="21"/>
    </row>
    <row r="281" spans="1:48" x14ac:dyDescent="0.25">
      <c r="A281" s="139">
        <v>122</v>
      </c>
      <c r="B281" s="56">
        <v>1122</v>
      </c>
      <c r="C281" s="56" t="s">
        <v>2</v>
      </c>
      <c r="D281" s="102"/>
      <c r="E281" s="101" t="str">
        <f t="shared" si="190"/>
        <v>X</v>
      </c>
      <c r="F281" s="56" t="s">
        <v>137</v>
      </c>
      <c r="G281" s="71">
        <v>28</v>
      </c>
      <c r="H281" s="56" t="str">
        <f t="shared" si="191"/>
        <v>XXX460/28</v>
      </c>
      <c r="I281" s="99" t="s">
        <v>5</v>
      </c>
      <c r="J281" s="99" t="s">
        <v>6</v>
      </c>
      <c r="K281" s="103">
        <v>0.68958333333333333</v>
      </c>
      <c r="L281" s="104">
        <v>0.69305555555555554</v>
      </c>
      <c r="M281" s="57" t="s">
        <v>41</v>
      </c>
      <c r="N281" s="104">
        <v>0.72291666666666676</v>
      </c>
      <c r="O281" s="57" t="s">
        <v>42</v>
      </c>
      <c r="P281" s="56" t="str">
        <f t="shared" si="192"/>
        <v>OK</v>
      </c>
      <c r="Q281" s="105">
        <f t="shared" si="193"/>
        <v>2.9861111111111227E-2</v>
      </c>
      <c r="R281" s="105">
        <f t="shared" si="194"/>
        <v>3.4722222222222099E-3</v>
      </c>
      <c r="S281" s="105">
        <f t="shared" si="195"/>
        <v>3.3333333333333437E-2</v>
      </c>
      <c r="T281" s="105">
        <f t="shared" si="197"/>
        <v>1.041666666666663E-2</v>
      </c>
      <c r="U281" s="56">
        <v>24.5</v>
      </c>
      <c r="V281" s="56">
        <f>INDEX('Počty dní'!F:J,MATCH(E281,'Počty dní'!C:C,0),4)</f>
        <v>47</v>
      </c>
      <c r="W281" s="166">
        <f t="shared" si="196"/>
        <v>1151.5</v>
      </c>
      <c r="X281" s="21"/>
    </row>
    <row r="282" spans="1:48" x14ac:dyDescent="0.25">
      <c r="A282" s="139">
        <v>122</v>
      </c>
      <c r="B282" s="56">
        <v>1122</v>
      </c>
      <c r="C282" s="56" t="s">
        <v>2</v>
      </c>
      <c r="D282" s="102"/>
      <c r="E282" s="101" t="str">
        <f t="shared" si="190"/>
        <v>X</v>
      </c>
      <c r="F282" s="56" t="s">
        <v>137</v>
      </c>
      <c r="G282" s="64">
        <v>29</v>
      </c>
      <c r="H282" s="56" t="str">
        <f t="shared" si="191"/>
        <v>XXX460/29</v>
      </c>
      <c r="I282" s="99" t="s">
        <v>5</v>
      </c>
      <c r="J282" s="99" t="s">
        <v>6</v>
      </c>
      <c r="K282" s="103">
        <v>0.73125000000000007</v>
      </c>
      <c r="L282" s="104">
        <v>0.73263888888888884</v>
      </c>
      <c r="M282" s="57" t="s">
        <v>42</v>
      </c>
      <c r="N282" s="104">
        <v>0.76527777777777783</v>
      </c>
      <c r="O282" s="57" t="s">
        <v>41</v>
      </c>
      <c r="P282" s="56" t="str">
        <f t="shared" si="192"/>
        <v>OK</v>
      </c>
      <c r="Q282" s="105">
        <f t="shared" si="193"/>
        <v>3.2638888888888995E-2</v>
      </c>
      <c r="R282" s="105">
        <f t="shared" si="194"/>
        <v>1.3888888888887729E-3</v>
      </c>
      <c r="S282" s="105">
        <f t="shared" si="195"/>
        <v>3.4027777777777768E-2</v>
      </c>
      <c r="T282" s="105">
        <f t="shared" si="197"/>
        <v>8.3333333333333037E-3</v>
      </c>
      <c r="U282" s="56">
        <v>25.7</v>
      </c>
      <c r="V282" s="56">
        <f>INDEX('Počty dní'!F:J,MATCH(E282,'Počty dní'!C:C,0),4)</f>
        <v>47</v>
      </c>
      <c r="W282" s="166">
        <f t="shared" si="196"/>
        <v>1207.8999999999999</v>
      </c>
      <c r="X282" s="21"/>
    </row>
    <row r="283" spans="1:48" x14ac:dyDescent="0.25">
      <c r="A283" s="139">
        <v>122</v>
      </c>
      <c r="B283" s="56">
        <v>1122</v>
      </c>
      <c r="C283" s="56" t="s">
        <v>2</v>
      </c>
      <c r="D283" s="102"/>
      <c r="E283" s="101" t="str">
        <f t="shared" si="190"/>
        <v>X</v>
      </c>
      <c r="F283" s="56" t="s">
        <v>137</v>
      </c>
      <c r="G283" s="64">
        <v>32</v>
      </c>
      <c r="H283" s="56" t="str">
        <f t="shared" si="191"/>
        <v>XXX460/32</v>
      </c>
      <c r="I283" s="99" t="s">
        <v>5</v>
      </c>
      <c r="J283" s="99" t="s">
        <v>6</v>
      </c>
      <c r="K283" s="103">
        <v>0.7729166666666667</v>
      </c>
      <c r="L283" s="104">
        <v>0.77638888888888891</v>
      </c>
      <c r="M283" s="57" t="s">
        <v>41</v>
      </c>
      <c r="N283" s="104">
        <v>0.80486111111111114</v>
      </c>
      <c r="O283" s="57" t="s">
        <v>29</v>
      </c>
      <c r="P283" s="56" t="str">
        <f t="shared" si="192"/>
        <v>OK</v>
      </c>
      <c r="Q283" s="105">
        <f t="shared" si="193"/>
        <v>2.8472222222222232E-2</v>
      </c>
      <c r="R283" s="105">
        <f t="shared" si="194"/>
        <v>3.4722222222222099E-3</v>
      </c>
      <c r="S283" s="105">
        <f t="shared" si="195"/>
        <v>3.1944444444444442E-2</v>
      </c>
      <c r="T283" s="105">
        <f t="shared" si="197"/>
        <v>7.6388888888888618E-3</v>
      </c>
      <c r="U283" s="56">
        <v>24.2</v>
      </c>
      <c r="V283" s="56">
        <f>INDEX('Počty dní'!F:J,MATCH(E283,'Počty dní'!C:C,0),4)</f>
        <v>47</v>
      </c>
      <c r="W283" s="166">
        <f t="shared" si="196"/>
        <v>1137.3999999999999</v>
      </c>
      <c r="X283" s="21"/>
    </row>
    <row r="284" spans="1:48" x14ac:dyDescent="0.25">
      <c r="A284" s="139">
        <v>122</v>
      </c>
      <c r="B284" s="56">
        <v>1122</v>
      </c>
      <c r="C284" s="56" t="s">
        <v>2</v>
      </c>
      <c r="D284" s="102"/>
      <c r="E284" s="56" t="str">
        <f t="shared" si="190"/>
        <v>X</v>
      </c>
      <c r="F284" s="56" t="s">
        <v>82</v>
      </c>
      <c r="G284" s="56"/>
      <c r="H284" s="56" t="str">
        <f t="shared" si="191"/>
        <v>přejezd/</v>
      </c>
      <c r="I284" s="99"/>
      <c r="J284" s="99" t="s">
        <v>6</v>
      </c>
      <c r="K284" s="103">
        <v>0.8979166666666667</v>
      </c>
      <c r="L284" s="104">
        <v>0.8979166666666667</v>
      </c>
      <c r="M284" s="68" t="str">
        <f>O283</f>
        <v>Velké Meziříčí,,aut.nádr.</v>
      </c>
      <c r="N284" s="104">
        <v>0.90138888888888891</v>
      </c>
      <c r="O284" s="68" t="s">
        <v>102</v>
      </c>
      <c r="P284" s="56" t="str">
        <f t="shared" si="192"/>
        <v>OK</v>
      </c>
      <c r="Q284" s="105">
        <f t="shared" si="193"/>
        <v>3.4722222222222099E-3</v>
      </c>
      <c r="R284" s="105">
        <f t="shared" si="194"/>
        <v>0</v>
      </c>
      <c r="S284" s="105">
        <f t="shared" si="195"/>
        <v>3.4722222222222099E-3</v>
      </c>
      <c r="T284" s="105">
        <f t="shared" si="197"/>
        <v>9.3055555555555558E-2</v>
      </c>
      <c r="U284" s="56">
        <v>0</v>
      </c>
      <c r="V284" s="56">
        <f>INDEX('Počty dní'!F:J,MATCH(E284,'Počty dní'!C:C,0),4)</f>
        <v>47</v>
      </c>
      <c r="W284" s="166">
        <f t="shared" si="196"/>
        <v>0</v>
      </c>
      <c r="X284" s="21"/>
      <c r="AL284" s="27"/>
      <c r="AM284" s="27"/>
      <c r="AP284" s="16"/>
      <c r="AQ284" s="16"/>
      <c r="AR284" s="16"/>
      <c r="AS284" s="16"/>
      <c r="AT284" s="16"/>
      <c r="AU284" s="28"/>
      <c r="AV284" s="28"/>
    </row>
    <row r="285" spans="1:48" x14ac:dyDescent="0.25">
      <c r="A285" s="139">
        <v>122</v>
      </c>
      <c r="B285" s="56">
        <v>1122</v>
      </c>
      <c r="C285" s="56" t="s">
        <v>2</v>
      </c>
      <c r="D285" s="102"/>
      <c r="E285" s="101" t="str">
        <f t="shared" si="190"/>
        <v>X</v>
      </c>
      <c r="F285" s="56" t="s">
        <v>123</v>
      </c>
      <c r="G285" s="64">
        <v>29</v>
      </c>
      <c r="H285" s="56" t="str">
        <f t="shared" si="191"/>
        <v>XXX101/29</v>
      </c>
      <c r="I285" s="99" t="s">
        <v>5</v>
      </c>
      <c r="J285" s="99" t="s">
        <v>6</v>
      </c>
      <c r="K285" s="103">
        <v>0.90138888888888891</v>
      </c>
      <c r="L285" s="104">
        <v>0.90208333333333324</v>
      </c>
      <c r="M285" s="68" t="s">
        <v>102</v>
      </c>
      <c r="N285" s="104">
        <v>0.90625</v>
      </c>
      <c r="O285" s="68" t="s">
        <v>30</v>
      </c>
      <c r="P285" s="56" t="str">
        <f t="shared" si="192"/>
        <v>OK</v>
      </c>
      <c r="Q285" s="105">
        <f t="shared" si="193"/>
        <v>4.1666666666667629E-3</v>
      </c>
      <c r="R285" s="105">
        <f t="shared" si="194"/>
        <v>6.9444444444433095E-4</v>
      </c>
      <c r="S285" s="105">
        <f t="shared" si="195"/>
        <v>4.8611111111110938E-3</v>
      </c>
      <c r="T285" s="105">
        <f t="shared" si="197"/>
        <v>0</v>
      </c>
      <c r="U285" s="56">
        <v>4.4000000000000004</v>
      </c>
      <c r="V285" s="56">
        <f>INDEX('Počty dní'!F:J,MATCH(E285,'Počty dní'!C:C,0),4)</f>
        <v>47</v>
      </c>
      <c r="W285" s="166">
        <f t="shared" si="196"/>
        <v>206.8</v>
      </c>
      <c r="X285" s="21"/>
    </row>
    <row r="286" spans="1:48" x14ac:dyDescent="0.25">
      <c r="A286" s="139">
        <v>122</v>
      </c>
      <c r="B286" s="56">
        <v>1122</v>
      </c>
      <c r="C286" s="56" t="s">
        <v>2</v>
      </c>
      <c r="D286" s="102"/>
      <c r="E286" s="101" t="str">
        <f t="shared" si="190"/>
        <v>X</v>
      </c>
      <c r="F286" s="56" t="s">
        <v>123</v>
      </c>
      <c r="G286" s="64">
        <v>31</v>
      </c>
      <c r="H286" s="56" t="str">
        <f t="shared" si="191"/>
        <v>XXX101/31</v>
      </c>
      <c r="I286" s="99" t="s">
        <v>5</v>
      </c>
      <c r="J286" s="99" t="s">
        <v>6</v>
      </c>
      <c r="K286" s="103">
        <v>0.92638888888888893</v>
      </c>
      <c r="L286" s="104">
        <v>0.92708333333333337</v>
      </c>
      <c r="M286" s="68" t="s">
        <v>30</v>
      </c>
      <c r="N286" s="104">
        <v>0.93055555555555547</v>
      </c>
      <c r="O286" s="68" t="s">
        <v>102</v>
      </c>
      <c r="P286" s="56" t="str">
        <f t="shared" si="192"/>
        <v>OK</v>
      </c>
      <c r="Q286" s="105">
        <f t="shared" si="193"/>
        <v>3.4722222222220989E-3</v>
      </c>
      <c r="R286" s="105">
        <f t="shared" si="194"/>
        <v>6.9444444444444198E-4</v>
      </c>
      <c r="S286" s="105">
        <f t="shared" si="195"/>
        <v>4.1666666666665408E-3</v>
      </c>
      <c r="T286" s="105">
        <f t="shared" si="197"/>
        <v>2.0138888888888928E-2</v>
      </c>
      <c r="U286" s="56">
        <v>4.4000000000000004</v>
      </c>
      <c r="V286" s="56">
        <f>INDEX('Počty dní'!F:J,MATCH(E286,'Počty dní'!C:C,0),4)</f>
        <v>47</v>
      </c>
      <c r="W286" s="166">
        <f t="shared" si="196"/>
        <v>206.8</v>
      </c>
      <c r="X286" s="21"/>
    </row>
    <row r="287" spans="1:48" ht="15.75" thickBot="1" x14ac:dyDescent="0.3">
      <c r="A287" s="199">
        <v>122</v>
      </c>
      <c r="B287" s="58">
        <v>1122</v>
      </c>
      <c r="C287" s="58" t="s">
        <v>2</v>
      </c>
      <c r="D287" s="106"/>
      <c r="E287" s="58" t="str">
        <f t="shared" si="190"/>
        <v>X</v>
      </c>
      <c r="F287" s="58" t="s">
        <v>82</v>
      </c>
      <c r="G287" s="58"/>
      <c r="H287" s="58" t="str">
        <f t="shared" si="191"/>
        <v>přejezd/</v>
      </c>
      <c r="I287" s="198"/>
      <c r="J287" s="198" t="s">
        <v>6</v>
      </c>
      <c r="K287" s="107">
        <v>0.93055555555555547</v>
      </c>
      <c r="L287" s="108">
        <v>0.93055555555555547</v>
      </c>
      <c r="M287" s="60" t="str">
        <f>O286</f>
        <v>Velké Meziříčí,,Zámecké schody</v>
      </c>
      <c r="N287" s="108">
        <v>0.93263888888888891</v>
      </c>
      <c r="O287" s="59" t="s">
        <v>29</v>
      </c>
      <c r="P287" s="158"/>
      <c r="Q287" s="170">
        <f t="shared" si="193"/>
        <v>2.083333333333437E-3</v>
      </c>
      <c r="R287" s="170">
        <f t="shared" si="194"/>
        <v>0</v>
      </c>
      <c r="S287" s="170">
        <f t="shared" si="195"/>
        <v>2.083333333333437E-3</v>
      </c>
      <c r="T287" s="170">
        <f t="shared" si="197"/>
        <v>0</v>
      </c>
      <c r="U287" s="58">
        <v>0</v>
      </c>
      <c r="V287" s="58">
        <f>INDEX('Počty dní'!F:J,MATCH(E287,'Počty dní'!C:C,0),4)</f>
        <v>47</v>
      </c>
      <c r="W287" s="171">
        <f t="shared" si="196"/>
        <v>0</v>
      </c>
      <c r="X287" s="21"/>
      <c r="AL287" s="27"/>
      <c r="AM287" s="27"/>
      <c r="AP287" s="16"/>
      <c r="AQ287" s="16"/>
      <c r="AR287" s="16"/>
      <c r="AS287" s="16"/>
      <c r="AT287" s="16"/>
      <c r="AU287" s="28"/>
      <c r="AV287" s="28"/>
    </row>
    <row r="288" spans="1:48" ht="15.75" thickBot="1" x14ac:dyDescent="0.3">
      <c r="A288" s="172" t="str">
        <f ca="1">CONCATENATE(INDIRECT("R[-1]C[0]",FALSE),"celkem")</f>
        <v>122celkem</v>
      </c>
      <c r="B288" s="173"/>
      <c r="C288" s="173" t="str">
        <f ca="1">INDIRECT("R[-1]C[12]",FALSE)</f>
        <v>Velké Meziříčí,,aut.nádr.</v>
      </c>
      <c r="D288" s="174"/>
      <c r="E288" s="173"/>
      <c r="F288" s="175"/>
      <c r="G288" s="173"/>
      <c r="H288" s="176"/>
      <c r="I288" s="177"/>
      <c r="J288" s="178" t="str">
        <f ca="1">INDIRECT("R[-3]C[0]",FALSE)</f>
        <v>V</v>
      </c>
      <c r="K288" s="179"/>
      <c r="L288" s="180"/>
      <c r="M288" s="181"/>
      <c r="N288" s="180"/>
      <c r="O288" s="182"/>
      <c r="P288" s="173"/>
      <c r="Q288" s="183">
        <f>SUM(Q264:Q287)</f>
        <v>0.39444444444444471</v>
      </c>
      <c r="R288" s="183">
        <f>SUM(R264:R287)</f>
        <v>3.0555555555555114E-2</v>
      </c>
      <c r="S288" s="183">
        <f>SUM(S264:S287)</f>
        <v>0.42499999999999982</v>
      </c>
      <c r="T288" s="183">
        <f>SUM(T264:T287)</f>
        <v>0.29236111111111129</v>
      </c>
      <c r="U288" s="184">
        <f>SUM(U264:U287)</f>
        <v>306.79999999999995</v>
      </c>
      <c r="V288" s="185"/>
      <c r="W288" s="186">
        <f>SUM(W264:W287)</f>
        <v>14419.599999999997</v>
      </c>
      <c r="X288" s="21"/>
    </row>
    <row r="289" spans="1:24" x14ac:dyDescent="0.25">
      <c r="E289" s="116"/>
      <c r="G289" s="67"/>
      <c r="K289" s="117"/>
      <c r="L289" s="118"/>
      <c r="M289" s="63"/>
      <c r="N289" s="118"/>
      <c r="O289" s="63"/>
      <c r="X289" s="21"/>
    </row>
    <row r="290" spans="1:24" ht="15.75" thickBot="1" x14ac:dyDescent="0.3">
      <c r="E290" s="116"/>
      <c r="G290" s="67"/>
      <c r="K290" s="117"/>
      <c r="L290" s="118"/>
      <c r="M290" s="63"/>
      <c r="N290" s="118"/>
      <c r="O290" s="63"/>
      <c r="X290" s="21"/>
    </row>
    <row r="291" spans="1:24" x14ac:dyDescent="0.25">
      <c r="A291" s="138">
        <v>124</v>
      </c>
      <c r="B291" s="53">
        <v>1124</v>
      </c>
      <c r="C291" s="53" t="s">
        <v>2</v>
      </c>
      <c r="D291" s="96"/>
      <c r="E291" s="160" t="str">
        <f t="shared" ref="E291:E303" si="206">CONCATENATE(C291,D291)</f>
        <v>X</v>
      </c>
      <c r="F291" s="53" t="s">
        <v>126</v>
      </c>
      <c r="G291" s="188">
        <v>2</v>
      </c>
      <c r="H291" s="53" t="str">
        <f t="shared" ref="H291:H303" si="207">CONCATENATE(F291,"/",G291)</f>
        <v>XXX104/2</v>
      </c>
      <c r="I291" s="53" t="s">
        <v>5</v>
      </c>
      <c r="J291" s="96" t="s">
        <v>5</v>
      </c>
      <c r="K291" s="162">
        <v>0.19305555555555554</v>
      </c>
      <c r="L291" s="163">
        <v>0.19375000000000001</v>
      </c>
      <c r="M291" s="164" t="s">
        <v>38</v>
      </c>
      <c r="N291" s="163">
        <v>0.22013888888888888</v>
      </c>
      <c r="O291" s="164" t="s">
        <v>31</v>
      </c>
      <c r="P291" s="53" t="str">
        <f t="shared" ref="P291:P303" si="208">IF(M292=O291,"OK","POZOR")</f>
        <v>OK</v>
      </c>
      <c r="Q291" s="165">
        <f t="shared" ref="Q291:Q304" si="209">IF(ISNUMBER(G291),N291-L291,IF(F291="přejezd",N291-L291,0))</f>
        <v>2.6388888888888878E-2</v>
      </c>
      <c r="R291" s="165">
        <f t="shared" ref="R291:R304" si="210">IF(ISNUMBER(G291),L291-K291,0)</f>
        <v>6.9444444444446973E-4</v>
      </c>
      <c r="S291" s="165">
        <f t="shared" ref="S291:S304" si="211">Q291+R291</f>
        <v>2.7083333333333348E-2</v>
      </c>
      <c r="T291" s="165"/>
      <c r="U291" s="53">
        <v>23</v>
      </c>
      <c r="V291" s="53">
        <f>INDEX('Počty dní'!F:J,MATCH(E291,'Počty dní'!C:C,0),4)</f>
        <v>47</v>
      </c>
      <c r="W291" s="98">
        <f t="shared" ref="W291:W304" si="212">V291*U291</f>
        <v>1081</v>
      </c>
      <c r="X291" s="21"/>
    </row>
    <row r="292" spans="1:24" x14ac:dyDescent="0.25">
      <c r="A292" s="140">
        <v>124</v>
      </c>
      <c r="B292" s="56">
        <v>1124</v>
      </c>
      <c r="C292" s="56" t="s">
        <v>2</v>
      </c>
      <c r="D292" s="102"/>
      <c r="E292" s="101" t="str">
        <f t="shared" si="206"/>
        <v>X</v>
      </c>
      <c r="F292" s="56" t="s">
        <v>125</v>
      </c>
      <c r="G292" s="55">
        <v>1</v>
      </c>
      <c r="H292" s="56" t="str">
        <f t="shared" si="207"/>
        <v>XXX103/1</v>
      </c>
      <c r="I292" s="56" t="s">
        <v>5</v>
      </c>
      <c r="J292" s="102" t="s">
        <v>5</v>
      </c>
      <c r="K292" s="103">
        <v>0.22013888888888888</v>
      </c>
      <c r="L292" s="104">
        <v>0.22222222222222221</v>
      </c>
      <c r="M292" s="57" t="s">
        <v>31</v>
      </c>
      <c r="N292" s="104">
        <v>0.24166666666666667</v>
      </c>
      <c r="O292" s="68" t="s">
        <v>127</v>
      </c>
      <c r="P292" s="56" t="str">
        <f t="shared" si="208"/>
        <v>OK</v>
      </c>
      <c r="Q292" s="105">
        <f t="shared" si="209"/>
        <v>1.9444444444444459E-2</v>
      </c>
      <c r="R292" s="105">
        <f t="shared" si="210"/>
        <v>2.0833333333333259E-3</v>
      </c>
      <c r="S292" s="105">
        <f t="shared" si="211"/>
        <v>2.1527777777777785E-2</v>
      </c>
      <c r="T292" s="105">
        <f t="shared" ref="T292:T304" si="213">K292-N291</f>
        <v>0</v>
      </c>
      <c r="U292" s="56">
        <v>19.5</v>
      </c>
      <c r="V292" s="56">
        <f>INDEX('Počty dní'!F:J,MATCH(E292,'Počty dní'!C:C,0),4)</f>
        <v>47</v>
      </c>
      <c r="W292" s="166">
        <f t="shared" si="212"/>
        <v>916.5</v>
      </c>
      <c r="X292" s="21"/>
    </row>
    <row r="293" spans="1:24" x14ac:dyDescent="0.25">
      <c r="A293" s="140">
        <v>124</v>
      </c>
      <c r="B293" s="56">
        <v>1124</v>
      </c>
      <c r="C293" s="56" t="s">
        <v>2</v>
      </c>
      <c r="D293" s="102"/>
      <c r="E293" s="101" t="str">
        <f t="shared" si="206"/>
        <v>X</v>
      </c>
      <c r="F293" s="56" t="s">
        <v>125</v>
      </c>
      <c r="G293" s="55">
        <v>2</v>
      </c>
      <c r="H293" s="56" t="str">
        <f t="shared" si="207"/>
        <v>XXX103/2</v>
      </c>
      <c r="I293" s="56" t="s">
        <v>5</v>
      </c>
      <c r="J293" s="102" t="s">
        <v>5</v>
      </c>
      <c r="K293" s="103">
        <v>0.25694444444444448</v>
      </c>
      <c r="L293" s="104">
        <v>0.25833333333333336</v>
      </c>
      <c r="M293" s="68" t="s">
        <v>127</v>
      </c>
      <c r="N293" s="104">
        <v>0.27847222222222223</v>
      </c>
      <c r="O293" s="68" t="s">
        <v>31</v>
      </c>
      <c r="P293" s="56" t="str">
        <f t="shared" si="208"/>
        <v>OK</v>
      </c>
      <c r="Q293" s="105">
        <f t="shared" si="209"/>
        <v>2.0138888888888873E-2</v>
      </c>
      <c r="R293" s="105">
        <f t="shared" si="210"/>
        <v>1.388888888888884E-3</v>
      </c>
      <c r="S293" s="105">
        <f t="shared" si="211"/>
        <v>2.1527777777777757E-2</v>
      </c>
      <c r="T293" s="105">
        <f t="shared" si="213"/>
        <v>1.5277777777777807E-2</v>
      </c>
      <c r="U293" s="56">
        <v>19.5</v>
      </c>
      <c r="V293" s="56">
        <f>INDEX('Počty dní'!F:J,MATCH(E293,'Počty dní'!C:C,0),4)</f>
        <v>47</v>
      </c>
      <c r="W293" s="166">
        <f t="shared" si="212"/>
        <v>916.5</v>
      </c>
      <c r="X293" s="21"/>
    </row>
    <row r="294" spans="1:24" x14ac:dyDescent="0.25">
      <c r="A294" s="140">
        <v>124</v>
      </c>
      <c r="B294" s="56">
        <v>1124</v>
      </c>
      <c r="C294" s="56" t="s">
        <v>2</v>
      </c>
      <c r="D294" s="102"/>
      <c r="E294" s="101" t="str">
        <f>CONCATENATE(C294,D294)</f>
        <v>X</v>
      </c>
      <c r="F294" s="56" t="s">
        <v>82</v>
      </c>
      <c r="G294" s="64"/>
      <c r="H294" s="56" t="str">
        <f>CONCATENATE(F294,"/",G294)</f>
        <v>přejezd/</v>
      </c>
      <c r="I294" s="99"/>
      <c r="J294" s="102" t="s">
        <v>5</v>
      </c>
      <c r="K294" s="103">
        <v>0.27847222222222223</v>
      </c>
      <c r="L294" s="104">
        <v>0.27847222222222223</v>
      </c>
      <c r="M294" s="68" t="s">
        <v>31</v>
      </c>
      <c r="N294" s="104">
        <v>0.28750000000000003</v>
      </c>
      <c r="O294" s="68" t="s">
        <v>35</v>
      </c>
      <c r="P294" s="56" t="str">
        <f t="shared" si="208"/>
        <v>OK</v>
      </c>
      <c r="Q294" s="105">
        <f t="shared" si="209"/>
        <v>9.0277777777778012E-3</v>
      </c>
      <c r="R294" s="105">
        <f t="shared" si="210"/>
        <v>0</v>
      </c>
      <c r="S294" s="105">
        <f t="shared" si="211"/>
        <v>9.0277777777778012E-3</v>
      </c>
      <c r="T294" s="105">
        <f t="shared" si="213"/>
        <v>0</v>
      </c>
      <c r="U294" s="56">
        <v>0</v>
      </c>
      <c r="V294" s="56">
        <f>INDEX('Počty dní'!F:J,MATCH(E294,'Počty dní'!C:C,0),4)</f>
        <v>47</v>
      </c>
      <c r="W294" s="166">
        <f>V294*U294</f>
        <v>0</v>
      </c>
      <c r="X294" s="21"/>
    </row>
    <row r="295" spans="1:24" x14ac:dyDescent="0.25">
      <c r="A295" s="140">
        <v>124</v>
      </c>
      <c r="B295" s="56">
        <v>1124</v>
      </c>
      <c r="C295" s="56" t="s">
        <v>2</v>
      </c>
      <c r="D295" s="102"/>
      <c r="E295" s="101" t="str">
        <f>CONCATENATE(C295,D295)</f>
        <v>X</v>
      </c>
      <c r="F295" s="56" t="s">
        <v>148</v>
      </c>
      <c r="G295" s="71">
        <v>8</v>
      </c>
      <c r="H295" s="56" t="str">
        <f>CONCATENATE(F295,"/",G295)</f>
        <v>XXX107/8</v>
      </c>
      <c r="I295" s="102" t="s">
        <v>5</v>
      </c>
      <c r="J295" s="102" t="s">
        <v>5</v>
      </c>
      <c r="K295" s="103">
        <v>0.29375000000000001</v>
      </c>
      <c r="L295" s="104">
        <v>0.29583333333333334</v>
      </c>
      <c r="M295" s="57" t="s">
        <v>35</v>
      </c>
      <c r="N295" s="104">
        <v>0.32500000000000001</v>
      </c>
      <c r="O295" s="57" t="s">
        <v>29</v>
      </c>
      <c r="P295" s="56" t="str">
        <f t="shared" si="208"/>
        <v>OK</v>
      </c>
      <c r="Q295" s="105">
        <f t="shared" si="209"/>
        <v>2.9166666666666674E-2</v>
      </c>
      <c r="R295" s="105">
        <f t="shared" si="210"/>
        <v>2.0833333333333259E-3</v>
      </c>
      <c r="S295" s="105">
        <f t="shared" si="211"/>
        <v>3.125E-2</v>
      </c>
      <c r="T295" s="105">
        <f t="shared" si="213"/>
        <v>6.2499999999999778E-3</v>
      </c>
      <c r="U295" s="56">
        <v>27</v>
      </c>
      <c r="V295" s="56">
        <f>INDEX('Počty dní'!F:J,MATCH(E295,'Počty dní'!C:C,0),4)</f>
        <v>47</v>
      </c>
      <c r="W295" s="166">
        <f>V295*U295</f>
        <v>1269</v>
      </c>
      <c r="X295" s="21"/>
    </row>
    <row r="296" spans="1:24" x14ac:dyDescent="0.25">
      <c r="A296" s="140">
        <v>124</v>
      </c>
      <c r="B296" s="56">
        <v>1124</v>
      </c>
      <c r="C296" s="56" t="s">
        <v>2</v>
      </c>
      <c r="D296" s="128"/>
      <c r="E296" s="101" t="str">
        <f t="shared" si="206"/>
        <v>X</v>
      </c>
      <c r="F296" s="56" t="s">
        <v>124</v>
      </c>
      <c r="G296" s="64">
        <v>11</v>
      </c>
      <c r="H296" s="56" t="str">
        <f t="shared" si="207"/>
        <v>XXX102/11</v>
      </c>
      <c r="I296" s="99" t="s">
        <v>5</v>
      </c>
      <c r="J296" s="102" t="s">
        <v>5</v>
      </c>
      <c r="K296" s="103">
        <v>0.43958333333333338</v>
      </c>
      <c r="L296" s="104">
        <v>0.44097222222222227</v>
      </c>
      <c r="M296" s="57" t="s">
        <v>29</v>
      </c>
      <c r="N296" s="104">
        <v>0.46597222222222223</v>
      </c>
      <c r="O296" s="57" t="s">
        <v>97</v>
      </c>
      <c r="P296" s="56" t="str">
        <f t="shared" si="208"/>
        <v>OK</v>
      </c>
      <c r="Q296" s="105">
        <f t="shared" si="209"/>
        <v>2.4999999999999967E-2</v>
      </c>
      <c r="R296" s="105">
        <f t="shared" si="210"/>
        <v>1.388888888888884E-3</v>
      </c>
      <c r="S296" s="105">
        <f t="shared" si="211"/>
        <v>2.6388888888888851E-2</v>
      </c>
      <c r="T296" s="105">
        <f t="shared" si="213"/>
        <v>0.11458333333333337</v>
      </c>
      <c r="U296" s="56">
        <v>20.2</v>
      </c>
      <c r="V296" s="56">
        <f>INDEX('Počty dní'!F:J,MATCH(E296,'Počty dní'!C:C,0),4)</f>
        <v>47</v>
      </c>
      <c r="W296" s="166">
        <f t="shared" si="212"/>
        <v>949.4</v>
      </c>
      <c r="X296" s="21"/>
    </row>
    <row r="297" spans="1:24" x14ac:dyDescent="0.25">
      <c r="A297" s="140">
        <v>124</v>
      </c>
      <c r="B297" s="56">
        <v>1124</v>
      </c>
      <c r="C297" s="56" t="s">
        <v>2</v>
      </c>
      <c r="D297" s="102"/>
      <c r="E297" s="101" t="str">
        <f t="shared" si="206"/>
        <v>X</v>
      </c>
      <c r="F297" s="56" t="s">
        <v>124</v>
      </c>
      <c r="G297" s="73">
        <v>14</v>
      </c>
      <c r="H297" s="56" t="str">
        <f t="shared" si="207"/>
        <v>XXX102/14</v>
      </c>
      <c r="I297" s="99" t="s">
        <v>5</v>
      </c>
      <c r="J297" s="102" t="s">
        <v>5</v>
      </c>
      <c r="K297" s="123">
        <v>0.46597222222222223</v>
      </c>
      <c r="L297" s="124">
        <v>0.46736111111111112</v>
      </c>
      <c r="M297" s="57" t="s">
        <v>97</v>
      </c>
      <c r="N297" s="124">
        <v>0.49305555555555558</v>
      </c>
      <c r="O297" s="57" t="s">
        <v>29</v>
      </c>
      <c r="P297" s="56" t="str">
        <f t="shared" si="208"/>
        <v>OK</v>
      </c>
      <c r="Q297" s="105">
        <f t="shared" si="209"/>
        <v>2.5694444444444464E-2</v>
      </c>
      <c r="R297" s="105">
        <f t="shared" si="210"/>
        <v>1.388888888888884E-3</v>
      </c>
      <c r="S297" s="105">
        <f t="shared" si="211"/>
        <v>2.7083333333333348E-2</v>
      </c>
      <c r="T297" s="105">
        <f t="shared" si="213"/>
        <v>0</v>
      </c>
      <c r="U297" s="56">
        <v>20.2</v>
      </c>
      <c r="V297" s="56">
        <f>INDEX('Počty dní'!F:J,MATCH(E297,'Počty dní'!C:C,0),4)</f>
        <v>47</v>
      </c>
      <c r="W297" s="166">
        <f t="shared" si="212"/>
        <v>949.4</v>
      </c>
      <c r="X297" s="21"/>
    </row>
    <row r="298" spans="1:24" x14ac:dyDescent="0.25">
      <c r="A298" s="140">
        <v>124</v>
      </c>
      <c r="B298" s="56">
        <v>1124</v>
      </c>
      <c r="C298" s="56" t="s">
        <v>2</v>
      </c>
      <c r="D298" s="102"/>
      <c r="E298" s="101" t="str">
        <f t="shared" si="206"/>
        <v>X</v>
      </c>
      <c r="F298" s="56" t="s">
        <v>126</v>
      </c>
      <c r="G298" s="55">
        <v>17</v>
      </c>
      <c r="H298" s="56" t="str">
        <f t="shared" si="207"/>
        <v>XXX104/17</v>
      </c>
      <c r="I298" s="56" t="s">
        <v>5</v>
      </c>
      <c r="J298" s="102" t="s">
        <v>5</v>
      </c>
      <c r="K298" s="103">
        <v>0.5625</v>
      </c>
      <c r="L298" s="104">
        <v>0.56388888888888888</v>
      </c>
      <c r="M298" s="57" t="s">
        <v>29</v>
      </c>
      <c r="N298" s="104">
        <v>0.5756944444444444</v>
      </c>
      <c r="O298" s="57" t="s">
        <v>40</v>
      </c>
      <c r="P298" s="56" t="str">
        <f t="shared" si="208"/>
        <v>OK</v>
      </c>
      <c r="Q298" s="105">
        <f t="shared" si="209"/>
        <v>1.1805555555555514E-2</v>
      </c>
      <c r="R298" s="105">
        <f t="shared" si="210"/>
        <v>1.388888888888884E-3</v>
      </c>
      <c r="S298" s="105">
        <f t="shared" si="211"/>
        <v>1.3194444444444398E-2</v>
      </c>
      <c r="T298" s="105">
        <f t="shared" si="213"/>
        <v>6.944444444444442E-2</v>
      </c>
      <c r="U298" s="56">
        <v>9</v>
      </c>
      <c r="V298" s="56">
        <f>INDEX('Počty dní'!F:J,MATCH(E298,'Počty dní'!C:C,0),4)</f>
        <v>47</v>
      </c>
      <c r="W298" s="166">
        <f t="shared" si="212"/>
        <v>423</v>
      </c>
      <c r="X298" s="21"/>
    </row>
    <row r="299" spans="1:24" x14ac:dyDescent="0.25">
      <c r="A299" s="140">
        <v>124</v>
      </c>
      <c r="B299" s="56">
        <v>1124</v>
      </c>
      <c r="C299" s="56" t="s">
        <v>2</v>
      </c>
      <c r="D299" s="102"/>
      <c r="E299" s="101" t="str">
        <f t="shared" si="206"/>
        <v>X</v>
      </c>
      <c r="F299" s="56" t="s">
        <v>126</v>
      </c>
      <c r="G299" s="64">
        <v>20</v>
      </c>
      <c r="H299" s="56" t="str">
        <f t="shared" si="207"/>
        <v>XXX104/20</v>
      </c>
      <c r="I299" s="56" t="s">
        <v>5</v>
      </c>
      <c r="J299" s="102" t="s">
        <v>5</v>
      </c>
      <c r="K299" s="103">
        <v>0.58958333333333335</v>
      </c>
      <c r="L299" s="104">
        <v>0.59027777777777779</v>
      </c>
      <c r="M299" s="57" t="s">
        <v>40</v>
      </c>
      <c r="N299" s="104">
        <v>0.6020833333333333</v>
      </c>
      <c r="O299" s="57" t="s">
        <v>29</v>
      </c>
      <c r="P299" s="56" t="str">
        <f t="shared" si="208"/>
        <v>OK</v>
      </c>
      <c r="Q299" s="105">
        <f t="shared" si="209"/>
        <v>1.1805555555555514E-2</v>
      </c>
      <c r="R299" s="105">
        <f t="shared" si="210"/>
        <v>6.9444444444444198E-4</v>
      </c>
      <c r="S299" s="105">
        <f t="shared" si="211"/>
        <v>1.2499999999999956E-2</v>
      </c>
      <c r="T299" s="105">
        <f t="shared" si="213"/>
        <v>1.3888888888888951E-2</v>
      </c>
      <c r="U299" s="56">
        <v>9</v>
      </c>
      <c r="V299" s="56">
        <f>INDEX('Počty dní'!F:J,MATCH(E299,'Počty dní'!C:C,0),4)</f>
        <v>47</v>
      </c>
      <c r="W299" s="166">
        <f t="shared" si="212"/>
        <v>423</v>
      </c>
      <c r="X299" s="21"/>
    </row>
    <row r="300" spans="1:24" x14ac:dyDescent="0.25">
      <c r="A300" s="140">
        <v>124</v>
      </c>
      <c r="B300" s="56">
        <v>1124</v>
      </c>
      <c r="C300" s="56" t="s">
        <v>2</v>
      </c>
      <c r="D300" s="102"/>
      <c r="E300" s="101" t="str">
        <f t="shared" si="206"/>
        <v>X</v>
      </c>
      <c r="F300" s="56" t="s">
        <v>126</v>
      </c>
      <c r="G300" s="55">
        <v>19</v>
      </c>
      <c r="H300" s="56" t="str">
        <f t="shared" si="207"/>
        <v>XXX104/19</v>
      </c>
      <c r="I300" s="56" t="s">
        <v>5</v>
      </c>
      <c r="J300" s="102" t="s">
        <v>5</v>
      </c>
      <c r="K300" s="103">
        <v>0.60416666666666663</v>
      </c>
      <c r="L300" s="104">
        <v>0.60555555555555551</v>
      </c>
      <c r="M300" s="57" t="s">
        <v>29</v>
      </c>
      <c r="N300" s="104">
        <v>0.62916666666666665</v>
      </c>
      <c r="O300" s="57" t="s">
        <v>38</v>
      </c>
      <c r="P300" s="56" t="str">
        <f t="shared" si="208"/>
        <v>OK</v>
      </c>
      <c r="Q300" s="105">
        <f t="shared" si="209"/>
        <v>2.3611111111111138E-2</v>
      </c>
      <c r="R300" s="105">
        <f t="shared" si="210"/>
        <v>1.388888888888884E-3</v>
      </c>
      <c r="S300" s="105">
        <f t="shared" si="211"/>
        <v>2.5000000000000022E-2</v>
      </c>
      <c r="T300" s="105">
        <f t="shared" si="213"/>
        <v>2.0833333333333259E-3</v>
      </c>
      <c r="U300" s="56">
        <v>20</v>
      </c>
      <c r="V300" s="56">
        <f>INDEX('Počty dní'!F:J,MATCH(E300,'Počty dní'!C:C,0),4)</f>
        <v>47</v>
      </c>
      <c r="W300" s="166">
        <f t="shared" si="212"/>
        <v>940</v>
      </c>
      <c r="X300" s="21"/>
    </row>
    <row r="301" spans="1:24" x14ac:dyDescent="0.25">
      <c r="A301" s="140">
        <v>124</v>
      </c>
      <c r="B301" s="56">
        <v>1124</v>
      </c>
      <c r="C301" s="56" t="s">
        <v>2</v>
      </c>
      <c r="D301" s="102"/>
      <c r="E301" s="101" t="str">
        <f t="shared" si="206"/>
        <v>X</v>
      </c>
      <c r="F301" s="56" t="s">
        <v>126</v>
      </c>
      <c r="G301" s="64">
        <v>22</v>
      </c>
      <c r="H301" s="56" t="str">
        <f t="shared" si="207"/>
        <v>XXX104/22</v>
      </c>
      <c r="I301" s="56" t="s">
        <v>5</v>
      </c>
      <c r="J301" s="102" t="s">
        <v>5</v>
      </c>
      <c r="K301" s="103">
        <v>0.62916666666666665</v>
      </c>
      <c r="L301" s="104">
        <v>0.62986111111111109</v>
      </c>
      <c r="M301" s="57" t="s">
        <v>38</v>
      </c>
      <c r="N301" s="104">
        <v>0.66111111111111098</v>
      </c>
      <c r="O301" s="57" t="s">
        <v>29</v>
      </c>
      <c r="P301" s="56" t="str">
        <f t="shared" si="208"/>
        <v>OK</v>
      </c>
      <c r="Q301" s="105">
        <f t="shared" si="209"/>
        <v>3.1249999999999889E-2</v>
      </c>
      <c r="R301" s="105">
        <f t="shared" si="210"/>
        <v>6.9444444444444198E-4</v>
      </c>
      <c r="S301" s="105">
        <f t="shared" si="211"/>
        <v>3.1944444444444331E-2</v>
      </c>
      <c r="T301" s="105">
        <f t="shared" si="213"/>
        <v>0</v>
      </c>
      <c r="U301" s="56">
        <v>25.9</v>
      </c>
      <c r="V301" s="56">
        <f>INDEX('Počty dní'!F:J,MATCH(E301,'Počty dní'!C:C,0),4)</f>
        <v>47</v>
      </c>
      <c r="W301" s="166">
        <f t="shared" si="212"/>
        <v>1217.3</v>
      </c>
      <c r="X301" s="21"/>
    </row>
    <row r="302" spans="1:24" x14ac:dyDescent="0.25">
      <c r="A302" s="140">
        <v>124</v>
      </c>
      <c r="B302" s="56">
        <v>1124</v>
      </c>
      <c r="C302" s="56" t="s">
        <v>2</v>
      </c>
      <c r="D302" s="102"/>
      <c r="E302" s="101" t="str">
        <f t="shared" si="206"/>
        <v>X</v>
      </c>
      <c r="F302" s="56" t="s">
        <v>126</v>
      </c>
      <c r="G302" s="55">
        <v>21</v>
      </c>
      <c r="H302" s="56" t="str">
        <f t="shared" si="207"/>
        <v>XXX104/21</v>
      </c>
      <c r="I302" s="56" t="s">
        <v>5</v>
      </c>
      <c r="J302" s="102" t="s">
        <v>5</v>
      </c>
      <c r="K302" s="103">
        <v>0.67361111111111116</v>
      </c>
      <c r="L302" s="104">
        <v>0.67499999999999993</v>
      </c>
      <c r="M302" s="57" t="s">
        <v>29</v>
      </c>
      <c r="N302" s="104">
        <v>0.70347222222222217</v>
      </c>
      <c r="O302" s="57" t="s">
        <v>38</v>
      </c>
      <c r="P302" s="56" t="str">
        <f t="shared" si="208"/>
        <v>OK</v>
      </c>
      <c r="Q302" s="105">
        <f t="shared" si="209"/>
        <v>2.8472222222222232E-2</v>
      </c>
      <c r="R302" s="105">
        <f t="shared" si="210"/>
        <v>1.3888888888887729E-3</v>
      </c>
      <c r="S302" s="105">
        <f t="shared" si="211"/>
        <v>2.9861111111111005E-2</v>
      </c>
      <c r="T302" s="105">
        <f t="shared" si="213"/>
        <v>1.2500000000000178E-2</v>
      </c>
      <c r="U302" s="56">
        <v>24</v>
      </c>
      <c r="V302" s="56">
        <f>INDEX('Počty dní'!F:J,MATCH(E302,'Počty dní'!C:C,0),4)</f>
        <v>47</v>
      </c>
      <c r="W302" s="166">
        <f t="shared" si="212"/>
        <v>1128</v>
      </c>
      <c r="X302" s="21"/>
    </row>
    <row r="303" spans="1:24" x14ac:dyDescent="0.25">
      <c r="A303" s="140">
        <v>124</v>
      </c>
      <c r="B303" s="56">
        <v>1124</v>
      </c>
      <c r="C303" s="56" t="s">
        <v>2</v>
      </c>
      <c r="D303" s="102"/>
      <c r="E303" s="101" t="str">
        <f t="shared" si="206"/>
        <v>X</v>
      </c>
      <c r="F303" s="56" t="s">
        <v>126</v>
      </c>
      <c r="G303" s="64">
        <v>24</v>
      </c>
      <c r="H303" s="56" t="str">
        <f t="shared" si="207"/>
        <v>XXX104/24</v>
      </c>
      <c r="I303" s="56" t="s">
        <v>5</v>
      </c>
      <c r="J303" s="102" t="s">
        <v>5</v>
      </c>
      <c r="K303" s="103">
        <v>0.70972222222222225</v>
      </c>
      <c r="L303" s="104">
        <v>0.7104166666666667</v>
      </c>
      <c r="M303" s="57" t="s">
        <v>38</v>
      </c>
      <c r="N303" s="104">
        <v>0.73819444444444438</v>
      </c>
      <c r="O303" s="57" t="s">
        <v>29</v>
      </c>
      <c r="P303" s="56" t="str">
        <f t="shared" si="208"/>
        <v>OK</v>
      </c>
      <c r="Q303" s="105">
        <f t="shared" si="209"/>
        <v>2.7777777777777679E-2</v>
      </c>
      <c r="R303" s="105">
        <f t="shared" si="210"/>
        <v>6.9444444444444198E-4</v>
      </c>
      <c r="S303" s="105">
        <f t="shared" si="211"/>
        <v>2.8472222222222121E-2</v>
      </c>
      <c r="T303" s="105">
        <f t="shared" si="213"/>
        <v>6.2500000000000888E-3</v>
      </c>
      <c r="U303" s="56">
        <v>24</v>
      </c>
      <c r="V303" s="56">
        <f>INDEX('Počty dní'!F:J,MATCH(E303,'Počty dní'!C:C,0),4)</f>
        <v>47</v>
      </c>
      <c r="W303" s="166">
        <f t="shared" si="212"/>
        <v>1128</v>
      </c>
      <c r="X303" s="21"/>
    </row>
    <row r="304" spans="1:24" ht="15.75" thickBot="1" x14ac:dyDescent="0.3">
      <c r="A304" s="141">
        <v>124</v>
      </c>
      <c r="B304" s="58">
        <v>1124</v>
      </c>
      <c r="C304" s="58" t="s">
        <v>2</v>
      </c>
      <c r="D304" s="106"/>
      <c r="E304" s="168" t="str">
        <f>CONCATENATE(C304,D304)</f>
        <v>X</v>
      </c>
      <c r="F304" s="58" t="s">
        <v>126</v>
      </c>
      <c r="G304" s="169">
        <v>25</v>
      </c>
      <c r="H304" s="58" t="str">
        <f>CONCATENATE(F304,"/",G304)</f>
        <v>XXX104/25</v>
      </c>
      <c r="I304" s="58" t="s">
        <v>5</v>
      </c>
      <c r="J304" s="106" t="s">
        <v>5</v>
      </c>
      <c r="K304" s="107">
        <v>0.7583333333333333</v>
      </c>
      <c r="L304" s="108">
        <v>0.7583333333333333</v>
      </c>
      <c r="M304" s="59" t="s">
        <v>29</v>
      </c>
      <c r="N304" s="108">
        <v>0.78680555555555554</v>
      </c>
      <c r="O304" s="59" t="s">
        <v>38</v>
      </c>
      <c r="P304" s="158"/>
      <c r="Q304" s="170">
        <f t="shared" si="209"/>
        <v>2.8472222222222232E-2</v>
      </c>
      <c r="R304" s="170">
        <f t="shared" si="210"/>
        <v>0</v>
      </c>
      <c r="S304" s="170">
        <f t="shared" si="211"/>
        <v>2.8472222222222232E-2</v>
      </c>
      <c r="T304" s="170">
        <f t="shared" si="213"/>
        <v>2.0138888888888928E-2</v>
      </c>
      <c r="U304" s="58">
        <v>24</v>
      </c>
      <c r="V304" s="58">
        <f>INDEX('Počty dní'!F:J,MATCH(E304,'Počty dní'!C:C,0),4)</f>
        <v>47</v>
      </c>
      <c r="W304" s="171">
        <f t="shared" si="212"/>
        <v>1128</v>
      </c>
      <c r="X304" s="21"/>
    </row>
    <row r="305" spans="1:24" ht="15.75" thickBot="1" x14ac:dyDescent="0.3">
      <c r="A305" s="172" t="str">
        <f ca="1">CONCATENATE(INDIRECT("R[-1]C[0]",FALSE),"celkem")</f>
        <v>124celkem</v>
      </c>
      <c r="B305" s="173"/>
      <c r="C305" s="173" t="str">
        <f ca="1">INDIRECT("R[-1]C[12]",FALSE)</f>
        <v>Radostín n.Osl.</v>
      </c>
      <c r="D305" s="174"/>
      <c r="E305" s="173"/>
      <c r="F305" s="175"/>
      <c r="G305" s="173"/>
      <c r="H305" s="176"/>
      <c r="I305" s="177"/>
      <c r="J305" s="178" t="str">
        <f ca="1">INDIRECT("R[-3]C[0]",FALSE)</f>
        <v>S</v>
      </c>
      <c r="K305" s="179"/>
      <c r="L305" s="180"/>
      <c r="M305" s="181"/>
      <c r="N305" s="180"/>
      <c r="O305" s="182"/>
      <c r="P305" s="173"/>
      <c r="Q305" s="183">
        <f>SUM(Q291:Q304)</f>
        <v>0.31805555555555531</v>
      </c>
      <c r="R305" s="183">
        <f>SUM(R291:R304)</f>
        <v>1.527777777777764E-2</v>
      </c>
      <c r="S305" s="183">
        <f>SUM(S291:S304)</f>
        <v>0.33333333333333293</v>
      </c>
      <c r="T305" s="183">
        <f>SUM(T291:T304)</f>
        <v>0.26041666666666707</v>
      </c>
      <c r="U305" s="184">
        <f>SUM(U291:U304)</f>
        <v>265.3</v>
      </c>
      <c r="V305" s="185"/>
      <c r="W305" s="186">
        <f>SUM(W291:W304)</f>
        <v>12469.099999999999</v>
      </c>
      <c r="X305" s="21"/>
    </row>
    <row r="306" spans="1:24" x14ac:dyDescent="0.25">
      <c r="D306" s="133"/>
      <c r="E306" s="116"/>
      <c r="G306" s="67"/>
      <c r="K306" s="117"/>
      <c r="L306" s="118"/>
      <c r="M306" s="70"/>
      <c r="N306" s="118"/>
      <c r="O306" s="70"/>
      <c r="X306" s="21"/>
    </row>
    <row r="307" spans="1:24" ht="15.75" thickBot="1" x14ac:dyDescent="0.3">
      <c r="D307" s="129"/>
      <c r="E307" s="116"/>
      <c r="K307" s="52"/>
      <c r="X307" s="21"/>
    </row>
    <row r="308" spans="1:24" x14ac:dyDescent="0.25">
      <c r="A308" s="138">
        <v>125</v>
      </c>
      <c r="B308" s="53">
        <v>1125</v>
      </c>
      <c r="C308" s="53" t="s">
        <v>2</v>
      </c>
      <c r="D308" s="159"/>
      <c r="E308" s="160" t="str">
        <f t="shared" ref="E308:E315" si="214">CONCATENATE(C308,D308)</f>
        <v>X</v>
      </c>
      <c r="F308" s="53" t="s">
        <v>134</v>
      </c>
      <c r="G308" s="188">
        <v>2</v>
      </c>
      <c r="H308" s="53" t="str">
        <f t="shared" ref="H308:H321" si="215">CONCATENATE(F308,"/",G308)</f>
        <v>XXX203/2</v>
      </c>
      <c r="I308" s="53" t="s">
        <v>5</v>
      </c>
      <c r="J308" s="53" t="s">
        <v>5</v>
      </c>
      <c r="K308" s="162">
        <v>0.19513888888888889</v>
      </c>
      <c r="L308" s="163">
        <v>0.19583333333333333</v>
      </c>
      <c r="M308" s="164" t="s">
        <v>43</v>
      </c>
      <c r="N308" s="163">
        <v>0.21458333333333335</v>
      </c>
      <c r="O308" s="164" t="s">
        <v>35</v>
      </c>
      <c r="P308" s="53" t="str">
        <f t="shared" ref="P308:P320" si="216">IF(M309=O308,"OK","POZOR")</f>
        <v>OK</v>
      </c>
      <c r="Q308" s="165">
        <f t="shared" ref="Q308:Q321" si="217">IF(ISNUMBER(G308),N308-L308,IF(F308="přejezd",N308-L308,0))</f>
        <v>1.8750000000000017E-2</v>
      </c>
      <c r="R308" s="165">
        <f t="shared" ref="R308:R321" si="218">IF(ISNUMBER(G308),L308-K308,0)</f>
        <v>6.9444444444444198E-4</v>
      </c>
      <c r="S308" s="165">
        <f t="shared" ref="S308:S321" si="219">Q308+R308</f>
        <v>1.9444444444444459E-2</v>
      </c>
      <c r="T308" s="165"/>
      <c r="U308" s="53">
        <v>14.5</v>
      </c>
      <c r="V308" s="53">
        <f>INDEX('Počty dní'!F:J,MATCH(E308,'Počty dní'!C:C,0),4)</f>
        <v>47</v>
      </c>
      <c r="W308" s="98">
        <f t="shared" ref="W308:W321" si="220">V308*U308</f>
        <v>681.5</v>
      </c>
      <c r="X308" s="21"/>
    </row>
    <row r="309" spans="1:24" x14ac:dyDescent="0.25">
      <c r="A309" s="140">
        <v>125</v>
      </c>
      <c r="B309" s="56">
        <v>1125</v>
      </c>
      <c r="C309" s="56" t="s">
        <v>2</v>
      </c>
      <c r="D309" s="128"/>
      <c r="E309" s="101" t="str">
        <f>CONCATENATE(C309,D309)</f>
        <v>X</v>
      </c>
      <c r="F309" s="56" t="s">
        <v>134</v>
      </c>
      <c r="G309" s="64">
        <v>1</v>
      </c>
      <c r="H309" s="56" t="str">
        <f t="shared" si="215"/>
        <v>XXX203/1</v>
      </c>
      <c r="I309" s="56" t="s">
        <v>5</v>
      </c>
      <c r="J309" s="56" t="s">
        <v>5</v>
      </c>
      <c r="K309" s="103">
        <v>0.26319444444444445</v>
      </c>
      <c r="L309" s="104">
        <v>0.2638888888888889</v>
      </c>
      <c r="M309" s="57" t="s">
        <v>35</v>
      </c>
      <c r="N309" s="104">
        <v>0.27986111111111112</v>
      </c>
      <c r="O309" s="57" t="s">
        <v>43</v>
      </c>
      <c r="P309" s="56" t="str">
        <f t="shared" si="216"/>
        <v>OK</v>
      </c>
      <c r="Q309" s="105">
        <f t="shared" si="217"/>
        <v>1.5972222222222221E-2</v>
      </c>
      <c r="R309" s="105">
        <f t="shared" si="218"/>
        <v>6.9444444444444198E-4</v>
      </c>
      <c r="S309" s="105">
        <f t="shared" si="219"/>
        <v>1.6666666666666663E-2</v>
      </c>
      <c r="T309" s="105">
        <f t="shared" ref="T309:T321" si="221">K309-N308</f>
        <v>4.8611111111111105E-2</v>
      </c>
      <c r="U309" s="56">
        <v>19.8</v>
      </c>
      <c r="V309" s="56">
        <f>INDEX('Počty dní'!F:J,MATCH(E309,'Počty dní'!C:C,0),4)</f>
        <v>47</v>
      </c>
      <c r="W309" s="166">
        <f t="shared" si="220"/>
        <v>930.6</v>
      </c>
      <c r="X309" s="21"/>
    </row>
    <row r="310" spans="1:24" x14ac:dyDescent="0.25">
      <c r="A310" s="140">
        <v>125</v>
      </c>
      <c r="B310" s="56">
        <v>1125</v>
      </c>
      <c r="C310" s="56" t="s">
        <v>2</v>
      </c>
      <c r="D310" s="128"/>
      <c r="E310" s="101" t="str">
        <f t="shared" si="214"/>
        <v>X</v>
      </c>
      <c r="F310" s="56" t="s">
        <v>134</v>
      </c>
      <c r="G310" s="64">
        <v>4</v>
      </c>
      <c r="H310" s="56" t="str">
        <f t="shared" si="215"/>
        <v>XXX203/4</v>
      </c>
      <c r="I310" s="56" t="s">
        <v>5</v>
      </c>
      <c r="J310" s="56" t="s">
        <v>5</v>
      </c>
      <c r="K310" s="103">
        <v>0.28055555555555556</v>
      </c>
      <c r="L310" s="104">
        <v>0.28125</v>
      </c>
      <c r="M310" s="57" t="s">
        <v>43</v>
      </c>
      <c r="N310" s="104">
        <v>0.29722222222222222</v>
      </c>
      <c r="O310" s="57" t="s">
        <v>35</v>
      </c>
      <c r="P310" s="56" t="str">
        <f t="shared" si="216"/>
        <v>OK</v>
      </c>
      <c r="Q310" s="105">
        <f t="shared" si="217"/>
        <v>1.5972222222222221E-2</v>
      </c>
      <c r="R310" s="105">
        <f t="shared" si="218"/>
        <v>6.9444444444444198E-4</v>
      </c>
      <c r="S310" s="105">
        <f t="shared" si="219"/>
        <v>1.6666666666666663E-2</v>
      </c>
      <c r="T310" s="105">
        <f t="shared" si="221"/>
        <v>6.9444444444444198E-4</v>
      </c>
      <c r="U310" s="56">
        <v>14.5</v>
      </c>
      <c r="V310" s="56">
        <f>INDEX('Počty dní'!F:J,MATCH(E310,'Počty dní'!C:C,0),4)</f>
        <v>47</v>
      </c>
      <c r="W310" s="166">
        <f t="shared" si="220"/>
        <v>681.5</v>
      </c>
      <c r="X310" s="21"/>
    </row>
    <row r="311" spans="1:24" x14ac:dyDescent="0.25">
      <c r="A311" s="140">
        <v>125</v>
      </c>
      <c r="B311" s="56">
        <v>1125</v>
      </c>
      <c r="C311" s="56" t="s">
        <v>2</v>
      </c>
      <c r="D311" s="128"/>
      <c r="E311" s="101" t="str">
        <f>CONCATENATE(C311,D311)</f>
        <v>X</v>
      </c>
      <c r="F311" s="56" t="s">
        <v>134</v>
      </c>
      <c r="G311" s="64">
        <v>3</v>
      </c>
      <c r="H311" s="56" t="str">
        <f t="shared" si="215"/>
        <v>XXX203/3</v>
      </c>
      <c r="I311" s="56" t="s">
        <v>5</v>
      </c>
      <c r="J311" s="56" t="s">
        <v>5</v>
      </c>
      <c r="K311" s="103">
        <v>0.36736111111111114</v>
      </c>
      <c r="L311" s="104">
        <v>0.36805555555555558</v>
      </c>
      <c r="M311" s="57" t="s">
        <v>35</v>
      </c>
      <c r="N311" s="104">
        <v>0.3743055555555555</v>
      </c>
      <c r="O311" s="68" t="s">
        <v>44</v>
      </c>
      <c r="P311" s="56" t="str">
        <f t="shared" si="216"/>
        <v>OK</v>
      </c>
      <c r="Q311" s="105">
        <f t="shared" si="217"/>
        <v>6.2499999999999223E-3</v>
      </c>
      <c r="R311" s="105">
        <f t="shared" si="218"/>
        <v>6.9444444444444198E-4</v>
      </c>
      <c r="S311" s="105">
        <f t="shared" si="219"/>
        <v>6.9444444444443643E-3</v>
      </c>
      <c r="T311" s="105">
        <f t="shared" si="221"/>
        <v>7.0138888888888917E-2</v>
      </c>
      <c r="U311" s="56">
        <v>7.5</v>
      </c>
      <c r="V311" s="56">
        <f>INDEX('Počty dní'!F:J,MATCH(E311,'Počty dní'!C:C,0),4)</f>
        <v>47</v>
      </c>
      <c r="W311" s="166">
        <f t="shared" si="220"/>
        <v>352.5</v>
      </c>
      <c r="X311" s="21"/>
    </row>
    <row r="312" spans="1:24" x14ac:dyDescent="0.25">
      <c r="A312" s="140">
        <v>125</v>
      </c>
      <c r="B312" s="56">
        <v>1125</v>
      </c>
      <c r="C312" s="56" t="s">
        <v>2</v>
      </c>
      <c r="D312" s="128"/>
      <c r="E312" s="101" t="str">
        <f t="shared" si="214"/>
        <v>X</v>
      </c>
      <c r="F312" s="56" t="s">
        <v>134</v>
      </c>
      <c r="G312" s="64">
        <v>6</v>
      </c>
      <c r="H312" s="56" t="str">
        <f t="shared" si="215"/>
        <v>XXX203/6</v>
      </c>
      <c r="I312" s="56" t="s">
        <v>5</v>
      </c>
      <c r="J312" s="56" t="s">
        <v>5</v>
      </c>
      <c r="K312" s="103">
        <v>0.37430555555555556</v>
      </c>
      <c r="L312" s="104">
        <v>0.375</v>
      </c>
      <c r="M312" s="68" t="s">
        <v>44</v>
      </c>
      <c r="N312" s="104">
        <v>0.38125000000000003</v>
      </c>
      <c r="O312" s="57" t="s">
        <v>35</v>
      </c>
      <c r="P312" s="56" t="str">
        <f t="shared" si="216"/>
        <v>OK</v>
      </c>
      <c r="Q312" s="105">
        <f t="shared" si="217"/>
        <v>6.2500000000000333E-3</v>
      </c>
      <c r="R312" s="105">
        <f t="shared" si="218"/>
        <v>6.9444444444444198E-4</v>
      </c>
      <c r="S312" s="105">
        <f t="shared" si="219"/>
        <v>6.9444444444444753E-3</v>
      </c>
      <c r="T312" s="105">
        <f t="shared" si="221"/>
        <v>0</v>
      </c>
      <c r="U312" s="56">
        <v>7.5</v>
      </c>
      <c r="V312" s="56">
        <f>INDEX('Počty dní'!F:J,MATCH(E312,'Počty dní'!C:C,0),4)</f>
        <v>47</v>
      </c>
      <c r="W312" s="166">
        <f t="shared" si="220"/>
        <v>352.5</v>
      </c>
      <c r="X312" s="21"/>
    </row>
    <row r="313" spans="1:24" x14ac:dyDescent="0.25">
      <c r="A313" s="140">
        <v>125</v>
      </c>
      <c r="B313" s="56">
        <v>1125</v>
      </c>
      <c r="C313" s="56" t="s">
        <v>2</v>
      </c>
      <c r="D313" s="102"/>
      <c r="E313" s="101" t="str">
        <f>CONCATENATE(C313,D313)</f>
        <v>X</v>
      </c>
      <c r="F313" s="56" t="s">
        <v>157</v>
      </c>
      <c r="G313" s="71">
        <v>3</v>
      </c>
      <c r="H313" s="56" t="str">
        <f>CONCATENATE(F313,"/",G313)</f>
        <v>XXX109/3</v>
      </c>
      <c r="I313" s="99" t="s">
        <v>5</v>
      </c>
      <c r="J313" s="56" t="s">
        <v>5</v>
      </c>
      <c r="K313" s="103">
        <v>0.40138888888888885</v>
      </c>
      <c r="L313" s="104">
        <v>0.40347222222222223</v>
      </c>
      <c r="M313" s="57" t="s">
        <v>35</v>
      </c>
      <c r="N313" s="104">
        <v>0.41944444444444445</v>
      </c>
      <c r="O313" s="57" t="s">
        <v>35</v>
      </c>
      <c r="P313" s="56" t="str">
        <f t="shared" si="216"/>
        <v>OK</v>
      </c>
      <c r="Q313" s="105">
        <f t="shared" si="217"/>
        <v>1.5972222222222221E-2</v>
      </c>
      <c r="R313" s="105">
        <f t="shared" si="218"/>
        <v>2.0833333333333814E-3</v>
      </c>
      <c r="S313" s="105">
        <f t="shared" si="219"/>
        <v>1.8055555555555602E-2</v>
      </c>
      <c r="T313" s="105">
        <f t="shared" si="221"/>
        <v>2.0138888888888817E-2</v>
      </c>
      <c r="U313" s="56">
        <v>15.7</v>
      </c>
      <c r="V313" s="56">
        <f>INDEX('Počty dní'!F:J,MATCH(E313,'Počty dní'!C:C,0),4)</f>
        <v>47</v>
      </c>
      <c r="W313" s="166">
        <f>V313*U313</f>
        <v>737.9</v>
      </c>
      <c r="X313" s="21"/>
    </row>
    <row r="314" spans="1:24" x14ac:dyDescent="0.25">
      <c r="A314" s="140">
        <v>125</v>
      </c>
      <c r="B314" s="56">
        <v>1125</v>
      </c>
      <c r="C314" s="56" t="s">
        <v>2</v>
      </c>
      <c r="D314" s="128"/>
      <c r="E314" s="101" t="str">
        <f>CONCATENATE(C314,D314)</f>
        <v>X</v>
      </c>
      <c r="F314" s="56" t="s">
        <v>134</v>
      </c>
      <c r="G314" s="64">
        <v>5</v>
      </c>
      <c r="H314" s="56" t="str">
        <f t="shared" si="215"/>
        <v>XXX203/5</v>
      </c>
      <c r="I314" s="56" t="s">
        <v>5</v>
      </c>
      <c r="J314" s="56" t="s">
        <v>5</v>
      </c>
      <c r="K314" s="103">
        <v>0.49236111111111114</v>
      </c>
      <c r="L314" s="104">
        <v>0.49305555555555558</v>
      </c>
      <c r="M314" s="57" t="s">
        <v>35</v>
      </c>
      <c r="N314" s="104">
        <v>0.4993055555555555</v>
      </c>
      <c r="O314" s="68" t="s">
        <v>44</v>
      </c>
      <c r="P314" s="56" t="str">
        <f t="shared" si="216"/>
        <v>OK</v>
      </c>
      <c r="Q314" s="105">
        <f t="shared" si="217"/>
        <v>6.2499999999999223E-3</v>
      </c>
      <c r="R314" s="105">
        <f t="shared" si="218"/>
        <v>6.9444444444444198E-4</v>
      </c>
      <c r="S314" s="105">
        <f t="shared" si="219"/>
        <v>6.9444444444443643E-3</v>
      </c>
      <c r="T314" s="105">
        <f t="shared" si="221"/>
        <v>7.2916666666666685E-2</v>
      </c>
      <c r="U314" s="56">
        <v>7.5</v>
      </c>
      <c r="V314" s="56">
        <f>INDEX('Počty dní'!F:J,MATCH(E314,'Počty dní'!C:C,0),4)</f>
        <v>47</v>
      </c>
      <c r="W314" s="166">
        <f t="shared" si="220"/>
        <v>352.5</v>
      </c>
      <c r="X314" s="21"/>
    </row>
    <row r="315" spans="1:24" x14ac:dyDescent="0.25">
      <c r="A315" s="140">
        <v>125</v>
      </c>
      <c r="B315" s="56">
        <v>1125</v>
      </c>
      <c r="C315" s="56" t="s">
        <v>2</v>
      </c>
      <c r="D315" s="128"/>
      <c r="E315" s="101" t="str">
        <f t="shared" si="214"/>
        <v>X</v>
      </c>
      <c r="F315" s="56" t="s">
        <v>134</v>
      </c>
      <c r="G315" s="64">
        <v>8</v>
      </c>
      <c r="H315" s="56" t="str">
        <f t="shared" si="215"/>
        <v>XXX203/8</v>
      </c>
      <c r="I315" s="56" t="s">
        <v>5</v>
      </c>
      <c r="J315" s="56" t="s">
        <v>5</v>
      </c>
      <c r="K315" s="103">
        <v>0.49930555555555556</v>
      </c>
      <c r="L315" s="104">
        <v>0.5</v>
      </c>
      <c r="M315" s="68" t="s">
        <v>44</v>
      </c>
      <c r="N315" s="104">
        <v>0.50624999999999998</v>
      </c>
      <c r="O315" s="57" t="s">
        <v>35</v>
      </c>
      <c r="P315" s="56" t="str">
        <f t="shared" si="216"/>
        <v>OK</v>
      </c>
      <c r="Q315" s="105">
        <f t="shared" si="217"/>
        <v>6.2499999999999778E-3</v>
      </c>
      <c r="R315" s="105">
        <f t="shared" si="218"/>
        <v>6.9444444444444198E-4</v>
      </c>
      <c r="S315" s="105">
        <f t="shared" si="219"/>
        <v>6.9444444444444198E-3</v>
      </c>
      <c r="T315" s="105">
        <f t="shared" si="221"/>
        <v>0</v>
      </c>
      <c r="U315" s="56">
        <v>7.5</v>
      </c>
      <c r="V315" s="56">
        <f>INDEX('Počty dní'!F:J,MATCH(E315,'Počty dní'!C:C,0),4)</f>
        <v>47</v>
      </c>
      <c r="W315" s="166">
        <f t="shared" si="220"/>
        <v>352.5</v>
      </c>
      <c r="X315" s="21"/>
    </row>
    <row r="316" spans="1:24" x14ac:dyDescent="0.25">
      <c r="A316" s="140">
        <v>125</v>
      </c>
      <c r="B316" s="56">
        <v>1125</v>
      </c>
      <c r="C316" s="56" t="s">
        <v>2</v>
      </c>
      <c r="D316" s="102"/>
      <c r="E316" s="101" t="str">
        <f>CONCATENATE(C316,D316)</f>
        <v>X</v>
      </c>
      <c r="F316" s="56" t="s">
        <v>148</v>
      </c>
      <c r="G316" s="71">
        <v>12</v>
      </c>
      <c r="H316" s="56" t="str">
        <f>CONCATENATE(F316,"/",G316)</f>
        <v>XXX107/12</v>
      </c>
      <c r="I316" s="99" t="s">
        <v>5</v>
      </c>
      <c r="J316" s="56" t="s">
        <v>5</v>
      </c>
      <c r="K316" s="103">
        <v>0.50902777777777775</v>
      </c>
      <c r="L316" s="104">
        <v>0.51041666666666663</v>
      </c>
      <c r="M316" s="57" t="s">
        <v>35</v>
      </c>
      <c r="N316" s="104">
        <v>0.5395833333333333</v>
      </c>
      <c r="O316" s="57" t="s">
        <v>29</v>
      </c>
      <c r="P316" s="56" t="str">
        <f t="shared" si="216"/>
        <v>OK</v>
      </c>
      <c r="Q316" s="105">
        <f t="shared" si="217"/>
        <v>2.9166666666666674E-2</v>
      </c>
      <c r="R316" s="105">
        <f t="shared" si="218"/>
        <v>1.388888888888884E-3</v>
      </c>
      <c r="S316" s="105">
        <f t="shared" si="219"/>
        <v>3.0555555555555558E-2</v>
      </c>
      <c r="T316" s="105">
        <f t="shared" si="221"/>
        <v>2.7777777777777679E-3</v>
      </c>
      <c r="U316" s="56">
        <v>27</v>
      </c>
      <c r="V316" s="56">
        <f>INDEX('Počty dní'!F:J,MATCH(E316,'Počty dní'!C:C,0),4)</f>
        <v>47</v>
      </c>
      <c r="W316" s="166">
        <f>V316*U316</f>
        <v>1269</v>
      </c>
      <c r="X316" s="21"/>
    </row>
    <row r="317" spans="1:24" x14ac:dyDescent="0.25">
      <c r="A317" s="140">
        <v>125</v>
      </c>
      <c r="B317" s="56">
        <v>1125</v>
      </c>
      <c r="C317" s="56" t="s">
        <v>2</v>
      </c>
      <c r="D317" s="102"/>
      <c r="E317" s="101" t="str">
        <f t="shared" ref="E317:E319" si="222">CONCATENATE(C317,D317)</f>
        <v>X</v>
      </c>
      <c r="F317" s="56" t="s">
        <v>148</v>
      </c>
      <c r="G317" s="71">
        <v>11</v>
      </c>
      <c r="H317" s="56" t="str">
        <f t="shared" ref="H317:H319" si="223">CONCATENATE(F317,"/",G317)</f>
        <v>XXX107/11</v>
      </c>
      <c r="I317" s="99" t="s">
        <v>5</v>
      </c>
      <c r="J317" s="56" t="s">
        <v>5</v>
      </c>
      <c r="K317" s="103">
        <v>0.5395833333333333</v>
      </c>
      <c r="L317" s="104">
        <v>0.54166666666666663</v>
      </c>
      <c r="M317" s="57" t="s">
        <v>29</v>
      </c>
      <c r="N317" s="104">
        <v>0.57152777777777775</v>
      </c>
      <c r="O317" s="57" t="s">
        <v>35</v>
      </c>
      <c r="P317" s="56" t="str">
        <f t="shared" si="216"/>
        <v>OK</v>
      </c>
      <c r="Q317" s="105">
        <f t="shared" si="217"/>
        <v>2.9861111111111116E-2</v>
      </c>
      <c r="R317" s="105">
        <f t="shared" si="218"/>
        <v>2.0833333333333259E-3</v>
      </c>
      <c r="S317" s="105">
        <f t="shared" si="219"/>
        <v>3.1944444444444442E-2</v>
      </c>
      <c r="T317" s="105">
        <f t="shared" si="221"/>
        <v>0</v>
      </c>
      <c r="U317" s="56">
        <v>27</v>
      </c>
      <c r="V317" s="56">
        <f>INDEX('Počty dní'!F:J,MATCH(E317,'Počty dní'!C:C,0),4)</f>
        <v>47</v>
      </c>
      <c r="W317" s="166">
        <f>V317*U317</f>
        <v>1269</v>
      </c>
      <c r="X317" s="21"/>
    </row>
    <row r="318" spans="1:24" x14ac:dyDescent="0.25">
      <c r="A318" s="140">
        <v>125</v>
      </c>
      <c r="B318" s="56">
        <v>1125</v>
      </c>
      <c r="C318" s="56" t="s">
        <v>2</v>
      </c>
      <c r="D318" s="102"/>
      <c r="E318" s="101" t="str">
        <f t="shared" si="222"/>
        <v>X</v>
      </c>
      <c r="F318" s="56" t="s">
        <v>148</v>
      </c>
      <c r="G318" s="64">
        <v>18</v>
      </c>
      <c r="H318" s="56" t="str">
        <f t="shared" si="223"/>
        <v>XXX107/18</v>
      </c>
      <c r="I318" s="99" t="s">
        <v>5</v>
      </c>
      <c r="J318" s="56" t="s">
        <v>5</v>
      </c>
      <c r="K318" s="103">
        <v>0.59236111111111112</v>
      </c>
      <c r="L318" s="104">
        <v>0.59375</v>
      </c>
      <c r="M318" s="57" t="s">
        <v>35</v>
      </c>
      <c r="N318" s="104">
        <v>0.62291666666666667</v>
      </c>
      <c r="O318" s="57" t="s">
        <v>29</v>
      </c>
      <c r="P318" s="56" t="str">
        <f t="shared" si="216"/>
        <v>OK</v>
      </c>
      <c r="Q318" s="105">
        <f t="shared" si="217"/>
        <v>2.9166666666666674E-2</v>
      </c>
      <c r="R318" s="105">
        <f t="shared" si="218"/>
        <v>1.388888888888884E-3</v>
      </c>
      <c r="S318" s="105">
        <f t="shared" si="219"/>
        <v>3.0555555555555558E-2</v>
      </c>
      <c r="T318" s="105">
        <f t="shared" si="221"/>
        <v>2.083333333333337E-2</v>
      </c>
      <c r="U318" s="56">
        <v>27</v>
      </c>
      <c r="V318" s="56">
        <f>INDEX('Počty dní'!F:J,MATCH(E318,'Počty dní'!C:C,0),4)</f>
        <v>47</v>
      </c>
      <c r="W318" s="166">
        <f>V318*U318</f>
        <v>1269</v>
      </c>
      <c r="X318" s="21"/>
    </row>
    <row r="319" spans="1:24" x14ac:dyDescent="0.25">
      <c r="A319" s="140">
        <v>125</v>
      </c>
      <c r="B319" s="56">
        <v>1125</v>
      </c>
      <c r="C319" s="56" t="s">
        <v>2</v>
      </c>
      <c r="D319" s="102"/>
      <c r="E319" s="101" t="str">
        <f t="shared" si="222"/>
        <v>X</v>
      </c>
      <c r="F319" s="56" t="s">
        <v>148</v>
      </c>
      <c r="G319" s="71">
        <v>15</v>
      </c>
      <c r="H319" s="56" t="str">
        <f t="shared" si="223"/>
        <v>XXX107/15</v>
      </c>
      <c r="I319" s="99" t="s">
        <v>5</v>
      </c>
      <c r="J319" s="56" t="s">
        <v>5</v>
      </c>
      <c r="K319" s="103">
        <v>0.62291666666666667</v>
      </c>
      <c r="L319" s="104">
        <v>0.625</v>
      </c>
      <c r="M319" s="57" t="s">
        <v>29</v>
      </c>
      <c r="N319" s="104">
        <v>0.65347222222222223</v>
      </c>
      <c r="O319" s="57" t="s">
        <v>35</v>
      </c>
      <c r="P319" s="56" t="str">
        <f t="shared" si="216"/>
        <v>OK</v>
      </c>
      <c r="Q319" s="105">
        <f t="shared" si="217"/>
        <v>2.8472222222222232E-2</v>
      </c>
      <c r="R319" s="105">
        <f t="shared" si="218"/>
        <v>2.0833333333333259E-3</v>
      </c>
      <c r="S319" s="105">
        <f t="shared" si="219"/>
        <v>3.0555555555555558E-2</v>
      </c>
      <c r="T319" s="105">
        <f t="shared" si="221"/>
        <v>0</v>
      </c>
      <c r="U319" s="56">
        <v>28.3</v>
      </c>
      <c r="V319" s="56">
        <f>INDEX('Počty dní'!F:J,MATCH(E319,'Počty dní'!C:C,0),4)</f>
        <v>47</v>
      </c>
      <c r="W319" s="166">
        <f>V319*U319</f>
        <v>1330.1000000000001</v>
      </c>
      <c r="X319" s="21"/>
    </row>
    <row r="320" spans="1:24" x14ac:dyDescent="0.25">
      <c r="A320" s="140">
        <v>125</v>
      </c>
      <c r="B320" s="56">
        <v>1125</v>
      </c>
      <c r="C320" s="56" t="s">
        <v>2</v>
      </c>
      <c r="D320" s="102"/>
      <c r="E320" s="101" t="str">
        <f>CONCATENATE(C320,D320)</f>
        <v>X</v>
      </c>
      <c r="F320" s="56" t="s">
        <v>157</v>
      </c>
      <c r="G320" s="71">
        <v>8</v>
      </c>
      <c r="H320" s="56" t="str">
        <f>CONCATENATE(F320,"/",G320)</f>
        <v>XXX109/8</v>
      </c>
      <c r="I320" s="99" t="s">
        <v>5</v>
      </c>
      <c r="J320" s="56" t="s">
        <v>5</v>
      </c>
      <c r="K320" s="103">
        <v>0.65833333333333333</v>
      </c>
      <c r="L320" s="104">
        <v>0.66041666666666665</v>
      </c>
      <c r="M320" s="57" t="s">
        <v>35</v>
      </c>
      <c r="N320" s="104">
        <v>0.68055555555555547</v>
      </c>
      <c r="O320" s="57" t="s">
        <v>35</v>
      </c>
      <c r="P320" s="56" t="str">
        <f t="shared" si="216"/>
        <v>OK</v>
      </c>
      <c r="Q320" s="105">
        <f t="shared" si="217"/>
        <v>2.0138888888888817E-2</v>
      </c>
      <c r="R320" s="105">
        <f t="shared" si="218"/>
        <v>2.0833333333333259E-3</v>
      </c>
      <c r="S320" s="105">
        <f t="shared" si="219"/>
        <v>2.2222222222222143E-2</v>
      </c>
      <c r="T320" s="105">
        <f t="shared" si="221"/>
        <v>4.8611111111110938E-3</v>
      </c>
      <c r="U320" s="56">
        <v>19.100000000000001</v>
      </c>
      <c r="V320" s="56">
        <f>INDEX('Počty dní'!F:J,MATCH(E320,'Počty dní'!C:C,0),4)</f>
        <v>47</v>
      </c>
      <c r="W320" s="166">
        <f>V320*U320</f>
        <v>897.7</v>
      </c>
      <c r="X320" s="21"/>
    </row>
    <row r="321" spans="1:24" ht="15.75" thickBot="1" x14ac:dyDescent="0.3">
      <c r="A321" s="141">
        <v>125</v>
      </c>
      <c r="B321" s="58">
        <v>1125</v>
      </c>
      <c r="C321" s="58" t="s">
        <v>2</v>
      </c>
      <c r="D321" s="167"/>
      <c r="E321" s="168" t="str">
        <f>CONCATENATE(C321,D321)</f>
        <v>X</v>
      </c>
      <c r="F321" s="58" t="s">
        <v>134</v>
      </c>
      <c r="G321" s="187">
        <v>11</v>
      </c>
      <c r="H321" s="58" t="str">
        <f t="shared" si="215"/>
        <v>XXX203/11</v>
      </c>
      <c r="I321" s="58" t="s">
        <v>5</v>
      </c>
      <c r="J321" s="58" t="s">
        <v>5</v>
      </c>
      <c r="K321" s="107">
        <v>0.7006944444444444</v>
      </c>
      <c r="L321" s="108">
        <v>0.70138888888888884</v>
      </c>
      <c r="M321" s="59" t="s">
        <v>35</v>
      </c>
      <c r="N321" s="108">
        <v>0.71736111111111101</v>
      </c>
      <c r="O321" s="59" t="s">
        <v>43</v>
      </c>
      <c r="P321" s="158"/>
      <c r="Q321" s="170">
        <f t="shared" si="217"/>
        <v>1.5972222222222165E-2</v>
      </c>
      <c r="R321" s="170">
        <f t="shared" si="218"/>
        <v>6.9444444444444198E-4</v>
      </c>
      <c r="S321" s="170">
        <f t="shared" si="219"/>
        <v>1.6666666666666607E-2</v>
      </c>
      <c r="T321" s="170">
        <f t="shared" si="221"/>
        <v>2.0138888888888928E-2</v>
      </c>
      <c r="U321" s="58">
        <v>14.5</v>
      </c>
      <c r="V321" s="58">
        <f>INDEX('Počty dní'!F:J,MATCH(E321,'Počty dní'!C:C,0),4)</f>
        <v>47</v>
      </c>
      <c r="W321" s="171">
        <f t="shared" si="220"/>
        <v>681.5</v>
      </c>
      <c r="X321" s="21"/>
    </row>
    <row r="322" spans="1:24" ht="15.75" thickBot="1" x14ac:dyDescent="0.3">
      <c r="A322" s="172" t="str">
        <f ca="1">CONCATENATE(INDIRECT("R[-1]C[0]",FALSE),"celkem")</f>
        <v>125celkem</v>
      </c>
      <c r="B322" s="173"/>
      <c r="C322" s="173" t="str">
        <f ca="1">INDIRECT("R[-1]C[12]",FALSE)</f>
        <v>Zhoř</v>
      </c>
      <c r="D322" s="174"/>
      <c r="E322" s="173"/>
      <c r="F322" s="175"/>
      <c r="G322" s="173"/>
      <c r="H322" s="176"/>
      <c r="I322" s="177"/>
      <c r="J322" s="178" t="str">
        <f ca="1">INDIRECT("R[-3]C[0]",FALSE)</f>
        <v>S</v>
      </c>
      <c r="K322" s="179"/>
      <c r="L322" s="180"/>
      <c r="M322" s="181"/>
      <c r="N322" s="180"/>
      <c r="O322" s="182"/>
      <c r="P322" s="173"/>
      <c r="Q322" s="183">
        <f>SUM(Q308:Q321)</f>
        <v>0.24444444444444421</v>
      </c>
      <c r="R322" s="183">
        <f>SUM(R308:R321)</f>
        <v>1.6666666666666663E-2</v>
      </c>
      <c r="S322" s="183">
        <f>SUM(S308:S321)</f>
        <v>0.26111111111111085</v>
      </c>
      <c r="T322" s="183">
        <f>SUM(T308:T321)</f>
        <v>0.26111111111111113</v>
      </c>
      <c r="U322" s="184">
        <f>SUM(U308:U321)</f>
        <v>237.4</v>
      </c>
      <c r="V322" s="185"/>
      <c r="W322" s="186">
        <f>SUM(W308:W321)</f>
        <v>11157.800000000001</v>
      </c>
      <c r="X322" s="21"/>
    </row>
    <row r="323" spans="1:24" x14ac:dyDescent="0.25">
      <c r="E323" s="116"/>
      <c r="G323" s="62"/>
      <c r="K323" s="117"/>
      <c r="L323" s="118"/>
      <c r="M323" s="63"/>
      <c r="N323" s="118"/>
      <c r="O323" s="63"/>
      <c r="X323" s="21"/>
    </row>
    <row r="324" spans="1:24" ht="15.75" thickBot="1" x14ac:dyDescent="0.3">
      <c r="E324" s="116"/>
      <c r="G324" s="67"/>
      <c r="K324" s="117"/>
      <c r="L324" s="118"/>
      <c r="M324" s="63"/>
      <c r="N324" s="118"/>
      <c r="O324" s="63"/>
      <c r="X324" s="21"/>
    </row>
    <row r="325" spans="1:24" x14ac:dyDescent="0.25">
      <c r="A325" s="138">
        <v>126</v>
      </c>
      <c r="B325" s="53">
        <v>1126</v>
      </c>
      <c r="C325" s="53" t="s">
        <v>2</v>
      </c>
      <c r="D325" s="96"/>
      <c r="E325" s="160" t="str">
        <f>CONCATENATE(C325,D325)</f>
        <v>X</v>
      </c>
      <c r="F325" s="53" t="s">
        <v>158</v>
      </c>
      <c r="G325" s="97">
        <v>1</v>
      </c>
      <c r="H325" s="53" t="str">
        <f>CONCATENATE(F325,"/",G325)</f>
        <v>XXX108/1</v>
      </c>
      <c r="I325" s="95" t="s">
        <v>5</v>
      </c>
      <c r="J325" s="96" t="s">
        <v>6</v>
      </c>
      <c r="K325" s="162">
        <v>0.19791666666666666</v>
      </c>
      <c r="L325" s="163">
        <v>0.19999999999999998</v>
      </c>
      <c r="M325" s="164" t="s">
        <v>29</v>
      </c>
      <c r="N325" s="163">
        <v>0.21875</v>
      </c>
      <c r="O325" s="164" t="s">
        <v>29</v>
      </c>
      <c r="P325" s="53" t="str">
        <f t="shared" ref="P325:P337" si="224">IF(M326=O325,"OK","POZOR")</f>
        <v>OK</v>
      </c>
      <c r="Q325" s="165">
        <f t="shared" ref="Q325:Q338" si="225">IF(ISNUMBER(G325),N325-L325,IF(F325="přejezd",N325-L325,0))</f>
        <v>1.8750000000000017E-2</v>
      </c>
      <c r="R325" s="165">
        <f t="shared" ref="R325:R338" si="226">IF(ISNUMBER(G325),L325-K325,0)</f>
        <v>2.0833333333333259E-3</v>
      </c>
      <c r="S325" s="165">
        <f t="shared" ref="S325:S338" si="227">Q325+R325</f>
        <v>2.0833333333333343E-2</v>
      </c>
      <c r="T325" s="165"/>
      <c r="U325" s="53">
        <v>17.100000000000001</v>
      </c>
      <c r="V325" s="53">
        <f>INDEX('Počty dní'!F:J,MATCH(E325,'Počty dní'!C:C,0),4)</f>
        <v>47</v>
      </c>
      <c r="W325" s="98">
        <f>V325*U325</f>
        <v>803.7</v>
      </c>
      <c r="X325" s="21"/>
    </row>
    <row r="326" spans="1:24" x14ac:dyDescent="0.25">
      <c r="A326" s="140">
        <v>126</v>
      </c>
      <c r="B326" s="56">
        <v>1126</v>
      </c>
      <c r="C326" s="56" t="s">
        <v>2</v>
      </c>
      <c r="D326" s="102"/>
      <c r="E326" s="101" t="str">
        <f t="shared" ref="E326:E336" si="228">CONCATENATE(C326,D326)</f>
        <v>X</v>
      </c>
      <c r="F326" s="56" t="s">
        <v>126</v>
      </c>
      <c r="G326" s="55">
        <v>3</v>
      </c>
      <c r="H326" s="56" t="str">
        <f t="shared" ref="H326:H336" si="229">CONCATENATE(F326,"/",G326)</f>
        <v>XXX104/3</v>
      </c>
      <c r="I326" s="56" t="s">
        <v>6</v>
      </c>
      <c r="J326" s="100" t="s">
        <v>6</v>
      </c>
      <c r="K326" s="103">
        <v>0.25</v>
      </c>
      <c r="L326" s="104">
        <v>0.25138888888888888</v>
      </c>
      <c r="M326" s="57" t="s">
        <v>29</v>
      </c>
      <c r="N326" s="104">
        <v>0.28819444444444448</v>
      </c>
      <c r="O326" s="57" t="s">
        <v>38</v>
      </c>
      <c r="P326" s="56" t="str">
        <f t="shared" si="224"/>
        <v>OK</v>
      </c>
      <c r="Q326" s="105">
        <f t="shared" si="225"/>
        <v>3.6805555555555591E-2</v>
      </c>
      <c r="R326" s="105">
        <f t="shared" si="226"/>
        <v>1.388888888888884E-3</v>
      </c>
      <c r="S326" s="105">
        <f t="shared" si="227"/>
        <v>3.8194444444444475E-2</v>
      </c>
      <c r="T326" s="105">
        <f t="shared" ref="T326:T338" si="230">K326-N325</f>
        <v>3.125E-2</v>
      </c>
      <c r="U326" s="56">
        <v>25.9</v>
      </c>
      <c r="V326" s="56">
        <f>INDEX('Počty dní'!F:J,MATCH(E326,'Počty dní'!C:C,0),4)</f>
        <v>47</v>
      </c>
      <c r="W326" s="166">
        <f t="shared" ref="W326:W336" si="231">V326*U326</f>
        <v>1217.3</v>
      </c>
      <c r="X326" s="21"/>
    </row>
    <row r="327" spans="1:24" x14ac:dyDescent="0.25">
      <c r="A327" s="140">
        <v>126</v>
      </c>
      <c r="B327" s="56">
        <v>1126</v>
      </c>
      <c r="C327" s="56" t="s">
        <v>2</v>
      </c>
      <c r="D327" s="102"/>
      <c r="E327" s="101" t="str">
        <f t="shared" si="228"/>
        <v>X</v>
      </c>
      <c r="F327" s="56" t="s">
        <v>126</v>
      </c>
      <c r="G327" s="64">
        <v>6</v>
      </c>
      <c r="H327" s="56" t="str">
        <f t="shared" si="229"/>
        <v>XXX104/6</v>
      </c>
      <c r="I327" s="56" t="s">
        <v>6</v>
      </c>
      <c r="J327" s="100" t="s">
        <v>6</v>
      </c>
      <c r="K327" s="103">
        <v>0.28819444444444448</v>
      </c>
      <c r="L327" s="104">
        <v>0.29305555555555557</v>
      </c>
      <c r="M327" s="57" t="s">
        <v>38</v>
      </c>
      <c r="N327" s="104">
        <v>0.31736111111111115</v>
      </c>
      <c r="O327" s="57" t="s">
        <v>29</v>
      </c>
      <c r="P327" s="56" t="str">
        <f t="shared" si="224"/>
        <v>OK</v>
      </c>
      <c r="Q327" s="105">
        <f t="shared" si="225"/>
        <v>2.430555555555558E-2</v>
      </c>
      <c r="R327" s="105">
        <f t="shared" si="226"/>
        <v>4.8611111111110938E-3</v>
      </c>
      <c r="S327" s="105">
        <f t="shared" si="227"/>
        <v>2.9166666666666674E-2</v>
      </c>
      <c r="T327" s="105">
        <f t="shared" si="230"/>
        <v>0</v>
      </c>
      <c r="U327" s="56">
        <v>20</v>
      </c>
      <c r="V327" s="56">
        <f>INDEX('Počty dní'!F:J,MATCH(E327,'Počty dní'!C:C,0),4)</f>
        <v>47</v>
      </c>
      <c r="W327" s="166">
        <f t="shared" si="231"/>
        <v>940</v>
      </c>
      <c r="X327" s="21"/>
    </row>
    <row r="328" spans="1:24" x14ac:dyDescent="0.25">
      <c r="A328" s="140">
        <v>126</v>
      </c>
      <c r="B328" s="56">
        <v>1126</v>
      </c>
      <c r="C328" s="56" t="s">
        <v>2</v>
      </c>
      <c r="D328" s="128"/>
      <c r="E328" s="101" t="str">
        <f>CONCATENATE(C328,D328)</f>
        <v>X</v>
      </c>
      <c r="F328" s="56" t="s">
        <v>124</v>
      </c>
      <c r="G328" s="64">
        <v>9</v>
      </c>
      <c r="H328" s="56" t="str">
        <f>CONCATENATE(F328,"/",G328)</f>
        <v>XXX102/9</v>
      </c>
      <c r="I328" s="99" t="s">
        <v>5</v>
      </c>
      <c r="J328" s="100" t="s">
        <v>6</v>
      </c>
      <c r="K328" s="103">
        <v>0.33888888888888885</v>
      </c>
      <c r="L328" s="104">
        <v>0.34027777777777773</v>
      </c>
      <c r="M328" s="57" t="s">
        <v>29</v>
      </c>
      <c r="N328" s="104">
        <v>0.36527777777777781</v>
      </c>
      <c r="O328" s="57" t="s">
        <v>97</v>
      </c>
      <c r="P328" s="56" t="str">
        <f t="shared" si="224"/>
        <v>OK</v>
      </c>
      <c r="Q328" s="105">
        <f t="shared" si="225"/>
        <v>2.5000000000000078E-2</v>
      </c>
      <c r="R328" s="105">
        <f t="shared" si="226"/>
        <v>1.388888888888884E-3</v>
      </c>
      <c r="S328" s="105">
        <f t="shared" si="227"/>
        <v>2.6388888888888962E-2</v>
      </c>
      <c r="T328" s="105">
        <f t="shared" si="230"/>
        <v>2.1527777777777701E-2</v>
      </c>
      <c r="U328" s="56">
        <v>20.2</v>
      </c>
      <c r="V328" s="56">
        <f>INDEX('Počty dní'!F:J,MATCH(E328,'Počty dní'!C:C,0),4)</f>
        <v>47</v>
      </c>
      <c r="W328" s="166">
        <f>V328*U328</f>
        <v>949.4</v>
      </c>
      <c r="X328" s="21"/>
    </row>
    <row r="329" spans="1:24" x14ac:dyDescent="0.25">
      <c r="A329" s="140">
        <v>126</v>
      </c>
      <c r="B329" s="56">
        <v>1126</v>
      </c>
      <c r="C329" s="56" t="s">
        <v>2</v>
      </c>
      <c r="D329" s="102"/>
      <c r="E329" s="101" t="str">
        <f>CONCATENATE(C329,D329)</f>
        <v>X</v>
      </c>
      <c r="F329" s="56" t="s">
        <v>124</v>
      </c>
      <c r="G329" s="73">
        <v>12</v>
      </c>
      <c r="H329" s="56" t="str">
        <f>CONCATENATE(F329,"/",G329)</f>
        <v>XXX102/12</v>
      </c>
      <c r="I329" s="99" t="s">
        <v>5</v>
      </c>
      <c r="J329" s="100" t="s">
        <v>6</v>
      </c>
      <c r="K329" s="123">
        <v>0.36527777777777781</v>
      </c>
      <c r="L329" s="124">
        <v>0.3666666666666667</v>
      </c>
      <c r="M329" s="57" t="s">
        <v>97</v>
      </c>
      <c r="N329" s="124">
        <v>0.3923611111111111</v>
      </c>
      <c r="O329" s="57" t="s">
        <v>29</v>
      </c>
      <c r="P329" s="56" t="str">
        <f t="shared" si="224"/>
        <v>OK</v>
      </c>
      <c r="Q329" s="105">
        <f t="shared" si="225"/>
        <v>2.5694444444444409E-2</v>
      </c>
      <c r="R329" s="105">
        <f t="shared" si="226"/>
        <v>1.388888888888884E-3</v>
      </c>
      <c r="S329" s="105">
        <f t="shared" si="227"/>
        <v>2.7083333333333293E-2</v>
      </c>
      <c r="T329" s="105">
        <f t="shared" si="230"/>
        <v>0</v>
      </c>
      <c r="U329" s="56">
        <v>20.2</v>
      </c>
      <c r="V329" s="56">
        <f>INDEX('Počty dní'!F:J,MATCH(E329,'Počty dní'!C:C,0),4)</f>
        <v>47</v>
      </c>
      <c r="W329" s="166">
        <f>V329*U329</f>
        <v>949.4</v>
      </c>
      <c r="X329" s="21"/>
    </row>
    <row r="330" spans="1:24" x14ac:dyDescent="0.25">
      <c r="A330" s="140">
        <v>126</v>
      </c>
      <c r="B330" s="56">
        <v>1126</v>
      </c>
      <c r="C330" s="56" t="s">
        <v>2</v>
      </c>
      <c r="D330" s="102"/>
      <c r="E330" s="101" t="str">
        <f>CONCATENATE(C330,D330)</f>
        <v>X</v>
      </c>
      <c r="F330" s="56" t="s">
        <v>158</v>
      </c>
      <c r="G330" s="71">
        <v>7</v>
      </c>
      <c r="H330" s="56" t="str">
        <f>CONCATENATE(F330,"/",G330)</f>
        <v>XXX108/7</v>
      </c>
      <c r="I330" s="99" t="s">
        <v>5</v>
      </c>
      <c r="J330" s="100" t="s">
        <v>6</v>
      </c>
      <c r="K330" s="103">
        <v>0.4236111111111111</v>
      </c>
      <c r="L330" s="104">
        <v>0.42569444444444443</v>
      </c>
      <c r="M330" s="57" t="s">
        <v>29</v>
      </c>
      <c r="N330" s="104">
        <v>0.44444444444444442</v>
      </c>
      <c r="O330" s="57" t="s">
        <v>29</v>
      </c>
      <c r="P330" s="56" t="str">
        <f t="shared" si="224"/>
        <v>OK</v>
      </c>
      <c r="Q330" s="105">
        <f t="shared" si="225"/>
        <v>1.8749999999999989E-2</v>
      </c>
      <c r="R330" s="105">
        <f t="shared" si="226"/>
        <v>2.0833333333333259E-3</v>
      </c>
      <c r="S330" s="105">
        <f t="shared" si="227"/>
        <v>2.0833333333333315E-2</v>
      </c>
      <c r="T330" s="105">
        <f t="shared" si="230"/>
        <v>3.125E-2</v>
      </c>
      <c r="U330" s="56">
        <v>17.100000000000001</v>
      </c>
      <c r="V330" s="56">
        <f>INDEX('Počty dní'!F:J,MATCH(E330,'Počty dní'!C:C,0),4)</f>
        <v>47</v>
      </c>
      <c r="W330" s="166">
        <f>V330*U330</f>
        <v>803.7</v>
      </c>
      <c r="X330" s="21"/>
    </row>
    <row r="331" spans="1:24" x14ac:dyDescent="0.25">
      <c r="A331" s="140">
        <v>126</v>
      </c>
      <c r="B331" s="56">
        <v>1126</v>
      </c>
      <c r="C331" s="56" t="s">
        <v>2</v>
      </c>
      <c r="D331" s="102"/>
      <c r="E331" s="56" t="str">
        <f t="shared" ref="E331" si="232">CONCATENATE(C331,D331)</f>
        <v>X</v>
      </c>
      <c r="F331" s="56" t="s">
        <v>82</v>
      </c>
      <c r="G331" s="56"/>
      <c r="H331" s="56" t="str">
        <f t="shared" ref="H331" si="233">CONCATENATE(F331,"/",G331)</f>
        <v>přejezd/</v>
      </c>
      <c r="I331" s="56"/>
      <c r="J331" s="100" t="s">
        <v>6</v>
      </c>
      <c r="K331" s="103">
        <v>0.51736111111111105</v>
      </c>
      <c r="L331" s="104">
        <v>0.51736111111111105</v>
      </c>
      <c r="M331" s="57" t="s">
        <v>29</v>
      </c>
      <c r="N331" s="104">
        <v>0.52152777777777781</v>
      </c>
      <c r="O331" s="68" t="s">
        <v>94</v>
      </c>
      <c r="P331" s="56" t="str">
        <f t="shared" si="224"/>
        <v>OK</v>
      </c>
      <c r="Q331" s="105">
        <f t="shared" si="225"/>
        <v>4.1666666666667629E-3</v>
      </c>
      <c r="R331" s="105">
        <f t="shared" si="226"/>
        <v>0</v>
      </c>
      <c r="S331" s="105">
        <f t="shared" si="227"/>
        <v>4.1666666666667629E-3</v>
      </c>
      <c r="T331" s="105">
        <f t="shared" si="230"/>
        <v>7.291666666666663E-2</v>
      </c>
      <c r="U331" s="56">
        <v>0</v>
      </c>
      <c r="V331" s="56">
        <f>INDEX('Počty dní'!F:J,MATCH(E331,'Počty dní'!C:C,0),4)</f>
        <v>47</v>
      </c>
      <c r="W331" s="166">
        <f t="shared" ref="W331" si="234">V331*U331</f>
        <v>0</v>
      </c>
      <c r="X331" s="21"/>
    </row>
    <row r="332" spans="1:24" x14ac:dyDescent="0.25">
      <c r="A332" s="140">
        <v>126</v>
      </c>
      <c r="B332" s="56">
        <v>1126</v>
      </c>
      <c r="C332" s="56" t="s">
        <v>2</v>
      </c>
      <c r="D332" s="128"/>
      <c r="E332" s="101" t="str">
        <f t="shared" si="228"/>
        <v>X</v>
      </c>
      <c r="F332" s="56" t="s">
        <v>150</v>
      </c>
      <c r="G332" s="64">
        <v>7</v>
      </c>
      <c r="H332" s="56" t="str">
        <f t="shared" si="229"/>
        <v>XXX113/7</v>
      </c>
      <c r="I332" s="56" t="s">
        <v>5</v>
      </c>
      <c r="J332" s="100" t="s">
        <v>6</v>
      </c>
      <c r="K332" s="103">
        <v>0.52152777777777781</v>
      </c>
      <c r="L332" s="104">
        <v>0.5229166666666667</v>
      </c>
      <c r="M332" s="68" t="s">
        <v>94</v>
      </c>
      <c r="N332" s="104">
        <v>0.55902777777777779</v>
      </c>
      <c r="O332" s="68" t="s">
        <v>101</v>
      </c>
      <c r="P332" s="56" t="str">
        <f t="shared" si="224"/>
        <v>OK</v>
      </c>
      <c r="Q332" s="105">
        <f t="shared" si="225"/>
        <v>3.6111111111111094E-2</v>
      </c>
      <c r="R332" s="105">
        <f t="shared" si="226"/>
        <v>1.388888888888884E-3</v>
      </c>
      <c r="S332" s="105">
        <f t="shared" si="227"/>
        <v>3.7499999999999978E-2</v>
      </c>
      <c r="T332" s="105">
        <f t="shared" si="230"/>
        <v>0</v>
      </c>
      <c r="U332" s="56">
        <v>27.7</v>
      </c>
      <c r="V332" s="56">
        <f>INDEX('Počty dní'!F:J,MATCH(E332,'Počty dní'!C:C,0),4)</f>
        <v>47</v>
      </c>
      <c r="W332" s="166">
        <f t="shared" si="231"/>
        <v>1301.8999999999999</v>
      </c>
      <c r="X332" s="21"/>
    </row>
    <row r="333" spans="1:24" x14ac:dyDescent="0.25">
      <c r="A333" s="140">
        <v>126</v>
      </c>
      <c r="B333" s="56">
        <v>1126</v>
      </c>
      <c r="C333" s="56" t="s">
        <v>2</v>
      </c>
      <c r="D333" s="102"/>
      <c r="E333" s="56" t="str">
        <f t="shared" si="228"/>
        <v>X</v>
      </c>
      <c r="F333" s="56" t="s">
        <v>82</v>
      </c>
      <c r="G333" s="56"/>
      <c r="H333" s="56" t="str">
        <f t="shared" si="229"/>
        <v>přejezd/</v>
      </c>
      <c r="I333" s="56"/>
      <c r="J333" s="100" t="s">
        <v>6</v>
      </c>
      <c r="K333" s="103">
        <v>0.55902777777777779</v>
      </c>
      <c r="L333" s="104">
        <v>0.55902777777777779</v>
      </c>
      <c r="M333" s="68" t="s">
        <v>101</v>
      </c>
      <c r="N333" s="104">
        <v>0.56805555555555554</v>
      </c>
      <c r="O333" s="68" t="s">
        <v>34</v>
      </c>
      <c r="P333" s="56" t="str">
        <f t="shared" si="224"/>
        <v>OK</v>
      </c>
      <c r="Q333" s="105">
        <f t="shared" si="225"/>
        <v>9.0277777777777457E-3</v>
      </c>
      <c r="R333" s="105">
        <f t="shared" si="226"/>
        <v>0</v>
      </c>
      <c r="S333" s="105">
        <f t="shared" si="227"/>
        <v>9.0277777777777457E-3</v>
      </c>
      <c r="T333" s="105">
        <f t="shared" si="230"/>
        <v>0</v>
      </c>
      <c r="U333" s="56">
        <v>0</v>
      </c>
      <c r="V333" s="56">
        <f>INDEX('Počty dní'!F:J,MATCH(E333,'Počty dní'!C:C,0),4)</f>
        <v>47</v>
      </c>
      <c r="W333" s="166">
        <f t="shared" si="231"/>
        <v>0</v>
      </c>
      <c r="X333" s="21"/>
    </row>
    <row r="334" spans="1:24" x14ac:dyDescent="0.25">
      <c r="A334" s="140">
        <v>126</v>
      </c>
      <c r="B334" s="56">
        <v>1126</v>
      </c>
      <c r="C334" s="56" t="s">
        <v>2</v>
      </c>
      <c r="D334" s="128"/>
      <c r="E334" s="101" t="str">
        <f t="shared" si="228"/>
        <v>X</v>
      </c>
      <c r="F334" s="56" t="s">
        <v>153</v>
      </c>
      <c r="G334" s="55">
        <v>73</v>
      </c>
      <c r="H334" s="56" t="str">
        <f t="shared" si="229"/>
        <v>XXX100/73</v>
      </c>
      <c r="I334" s="56" t="s">
        <v>6</v>
      </c>
      <c r="J334" s="100" t="s">
        <v>6</v>
      </c>
      <c r="K334" s="103">
        <v>0.56805555555555554</v>
      </c>
      <c r="L334" s="104">
        <v>0.56944444444444442</v>
      </c>
      <c r="M334" s="68" t="s">
        <v>34</v>
      </c>
      <c r="N334" s="104">
        <v>0.59375</v>
      </c>
      <c r="O334" s="68" t="s">
        <v>32</v>
      </c>
      <c r="P334" s="56" t="str">
        <f t="shared" si="224"/>
        <v>OK</v>
      </c>
      <c r="Q334" s="105">
        <f t="shared" si="225"/>
        <v>2.430555555555558E-2</v>
      </c>
      <c r="R334" s="105">
        <f t="shared" si="226"/>
        <v>1.388888888888884E-3</v>
      </c>
      <c r="S334" s="105">
        <f t="shared" si="227"/>
        <v>2.5694444444444464E-2</v>
      </c>
      <c r="T334" s="105">
        <f t="shared" si="230"/>
        <v>0</v>
      </c>
      <c r="U334" s="56">
        <v>35.1</v>
      </c>
      <c r="V334" s="56">
        <f>INDEX('Počty dní'!F:J,MATCH(E334,'Počty dní'!C:C,0),4)</f>
        <v>47</v>
      </c>
      <c r="W334" s="166">
        <f t="shared" si="231"/>
        <v>1649.7</v>
      </c>
      <c r="X334" s="21"/>
    </row>
    <row r="335" spans="1:24" x14ac:dyDescent="0.25">
      <c r="A335" s="140">
        <v>126</v>
      </c>
      <c r="B335" s="56">
        <v>1126</v>
      </c>
      <c r="C335" s="56" t="s">
        <v>2</v>
      </c>
      <c r="D335" s="128"/>
      <c r="E335" s="101" t="str">
        <f t="shared" si="228"/>
        <v>X</v>
      </c>
      <c r="F335" s="56" t="s">
        <v>153</v>
      </c>
      <c r="G335" s="55">
        <v>80</v>
      </c>
      <c r="H335" s="56" t="str">
        <f t="shared" si="229"/>
        <v>XXX100/80</v>
      </c>
      <c r="I335" s="56" t="s">
        <v>6</v>
      </c>
      <c r="J335" s="100" t="s">
        <v>6</v>
      </c>
      <c r="K335" s="103">
        <v>0.61805555555555558</v>
      </c>
      <c r="L335" s="104">
        <v>0.625</v>
      </c>
      <c r="M335" s="57" t="s">
        <v>32</v>
      </c>
      <c r="N335" s="104">
        <v>0.66666666666666663</v>
      </c>
      <c r="O335" s="57" t="s">
        <v>31</v>
      </c>
      <c r="P335" s="56" t="str">
        <f t="shared" si="224"/>
        <v>OK</v>
      </c>
      <c r="Q335" s="105">
        <f t="shared" si="225"/>
        <v>4.166666666666663E-2</v>
      </c>
      <c r="R335" s="105">
        <f t="shared" si="226"/>
        <v>6.9444444444444198E-3</v>
      </c>
      <c r="S335" s="105">
        <f t="shared" si="227"/>
        <v>4.8611111111111049E-2</v>
      </c>
      <c r="T335" s="105">
        <f t="shared" si="230"/>
        <v>2.430555555555558E-2</v>
      </c>
      <c r="U335" s="56">
        <v>52.7</v>
      </c>
      <c r="V335" s="56">
        <f>INDEX('Počty dní'!F:J,MATCH(E335,'Počty dní'!C:C,0),4)</f>
        <v>47</v>
      </c>
      <c r="W335" s="166">
        <f t="shared" si="231"/>
        <v>2476.9</v>
      </c>
      <c r="X335" s="21"/>
    </row>
    <row r="336" spans="1:24" x14ac:dyDescent="0.25">
      <c r="A336" s="140">
        <v>126</v>
      </c>
      <c r="B336" s="56">
        <v>1126</v>
      </c>
      <c r="C336" s="56" t="s">
        <v>2</v>
      </c>
      <c r="D336" s="102"/>
      <c r="E336" s="56" t="str">
        <f t="shared" si="228"/>
        <v>X</v>
      </c>
      <c r="F336" s="56" t="s">
        <v>82</v>
      </c>
      <c r="G336" s="56"/>
      <c r="H336" s="56" t="str">
        <f t="shared" si="229"/>
        <v>přejezd/</v>
      </c>
      <c r="I336" s="56"/>
      <c r="J336" s="100" t="s">
        <v>6</v>
      </c>
      <c r="K336" s="103">
        <v>0.66666666666666663</v>
      </c>
      <c r="L336" s="104">
        <v>0.66666666666666663</v>
      </c>
      <c r="M336" s="57" t="s">
        <v>31</v>
      </c>
      <c r="N336" s="104">
        <v>0.67013888888888884</v>
      </c>
      <c r="O336" s="57" t="s">
        <v>29</v>
      </c>
      <c r="P336" s="56" t="str">
        <f t="shared" si="224"/>
        <v>OK</v>
      </c>
      <c r="Q336" s="105">
        <f t="shared" si="225"/>
        <v>3.4722222222222099E-3</v>
      </c>
      <c r="R336" s="105">
        <f t="shared" si="226"/>
        <v>0</v>
      </c>
      <c r="S336" s="105">
        <f t="shared" si="227"/>
        <v>3.4722222222222099E-3</v>
      </c>
      <c r="T336" s="105">
        <f t="shared" si="230"/>
        <v>0</v>
      </c>
      <c r="U336" s="56">
        <v>0</v>
      </c>
      <c r="V336" s="56">
        <f>INDEX('Počty dní'!F:J,MATCH(E336,'Počty dní'!C:C,0),4)</f>
        <v>47</v>
      </c>
      <c r="W336" s="166">
        <f t="shared" si="231"/>
        <v>0</v>
      </c>
      <c r="X336" s="21"/>
    </row>
    <row r="337" spans="1:24" x14ac:dyDescent="0.25">
      <c r="A337" s="140">
        <v>126</v>
      </c>
      <c r="B337" s="56">
        <v>1126</v>
      </c>
      <c r="C337" s="56" t="s">
        <v>2</v>
      </c>
      <c r="D337" s="102"/>
      <c r="E337" s="101" t="str">
        <f>CONCATENATE(C337,D337)</f>
        <v>X</v>
      </c>
      <c r="F337" s="56" t="s">
        <v>158</v>
      </c>
      <c r="G337" s="71">
        <v>6</v>
      </c>
      <c r="H337" s="56" t="str">
        <f>CONCATENATE(F337,"/",G337)</f>
        <v>XXX108/6</v>
      </c>
      <c r="I337" s="99" t="s">
        <v>5</v>
      </c>
      <c r="J337" s="100" t="s">
        <v>6</v>
      </c>
      <c r="K337" s="103">
        <v>0.67361111111111116</v>
      </c>
      <c r="L337" s="104">
        <v>0.67569444444444438</v>
      </c>
      <c r="M337" s="57" t="s">
        <v>29</v>
      </c>
      <c r="N337" s="104">
        <v>0.69861111111111107</v>
      </c>
      <c r="O337" s="57" t="s">
        <v>29</v>
      </c>
      <c r="P337" s="56" t="str">
        <f t="shared" si="224"/>
        <v>OK</v>
      </c>
      <c r="Q337" s="105">
        <f t="shared" si="225"/>
        <v>2.2916666666666696E-2</v>
      </c>
      <c r="R337" s="105">
        <f t="shared" si="226"/>
        <v>2.0833333333332149E-3</v>
      </c>
      <c r="S337" s="105">
        <f t="shared" si="227"/>
        <v>2.4999999999999911E-2</v>
      </c>
      <c r="T337" s="105">
        <f t="shared" si="230"/>
        <v>3.4722222222223209E-3</v>
      </c>
      <c r="U337" s="56">
        <v>19.100000000000001</v>
      </c>
      <c r="V337" s="56">
        <f>INDEX('Počty dní'!F:J,MATCH(E337,'Počty dní'!C:C,0),4)</f>
        <v>47</v>
      </c>
      <c r="W337" s="166">
        <f>V337*U337</f>
        <v>897.7</v>
      </c>
      <c r="X337" s="21"/>
    </row>
    <row r="338" spans="1:24" ht="15.75" thickBot="1" x14ac:dyDescent="0.3">
      <c r="A338" s="141">
        <v>126</v>
      </c>
      <c r="B338" s="58">
        <v>1126</v>
      </c>
      <c r="C338" s="58" t="s">
        <v>2</v>
      </c>
      <c r="D338" s="106"/>
      <c r="E338" s="168" t="str">
        <f>CONCATENATE(C338,D338)</f>
        <v>X</v>
      </c>
      <c r="F338" s="58" t="s">
        <v>158</v>
      </c>
      <c r="G338" s="197">
        <v>8</v>
      </c>
      <c r="H338" s="58" t="str">
        <f>CONCATENATE(F338,"/",G338)</f>
        <v>XXX108/8</v>
      </c>
      <c r="I338" s="198" t="s">
        <v>5</v>
      </c>
      <c r="J338" s="194" t="s">
        <v>6</v>
      </c>
      <c r="K338" s="107">
        <v>0.75694444444444453</v>
      </c>
      <c r="L338" s="108">
        <v>0.75902777777777775</v>
      </c>
      <c r="M338" s="59" t="s">
        <v>29</v>
      </c>
      <c r="N338" s="108">
        <v>0.77916666666666667</v>
      </c>
      <c r="O338" s="59" t="s">
        <v>29</v>
      </c>
      <c r="P338" s="158"/>
      <c r="Q338" s="170">
        <f t="shared" si="225"/>
        <v>2.0138888888888928E-2</v>
      </c>
      <c r="R338" s="170">
        <f t="shared" si="226"/>
        <v>2.0833333333332149E-3</v>
      </c>
      <c r="S338" s="170">
        <f t="shared" si="227"/>
        <v>2.2222222222222143E-2</v>
      </c>
      <c r="T338" s="170">
        <f t="shared" si="230"/>
        <v>5.8333333333333459E-2</v>
      </c>
      <c r="U338" s="58">
        <v>17.100000000000001</v>
      </c>
      <c r="V338" s="58">
        <f>INDEX('Počty dní'!F:J,MATCH(E338,'Počty dní'!C:C,0),4)</f>
        <v>47</v>
      </c>
      <c r="W338" s="171">
        <f>V338*U338</f>
        <v>803.7</v>
      </c>
      <c r="X338" s="21"/>
    </row>
    <row r="339" spans="1:24" ht="15.75" thickBot="1" x14ac:dyDescent="0.3">
      <c r="A339" s="172" t="str">
        <f ca="1">CONCATENATE(INDIRECT("R[-1]C[0]",FALSE),"celkem")</f>
        <v>126celkem</v>
      </c>
      <c r="B339" s="173"/>
      <c r="C339" s="173" t="str">
        <f ca="1">INDIRECT("R[-1]C[12]",FALSE)</f>
        <v>Velké Meziříčí,,aut.nádr.</v>
      </c>
      <c r="D339" s="174"/>
      <c r="E339" s="173"/>
      <c r="F339" s="175"/>
      <c r="G339" s="173"/>
      <c r="H339" s="176"/>
      <c r="I339" s="177"/>
      <c r="J339" s="178" t="str">
        <f ca="1">INDIRECT("R[-3]C[0]",FALSE)</f>
        <v>V</v>
      </c>
      <c r="K339" s="179"/>
      <c r="L339" s="180"/>
      <c r="M339" s="181"/>
      <c r="N339" s="180"/>
      <c r="O339" s="182"/>
      <c r="P339" s="173"/>
      <c r="Q339" s="183">
        <f>SUM(Q325:Q338)</f>
        <v>0.31111111111111134</v>
      </c>
      <c r="R339" s="183">
        <f>SUM(R325:R338)</f>
        <v>2.7083333333333015E-2</v>
      </c>
      <c r="S339" s="183">
        <f>SUM(S325:S338)</f>
        <v>0.33819444444444435</v>
      </c>
      <c r="T339" s="183">
        <f>SUM(T325:T338)</f>
        <v>0.24305555555555569</v>
      </c>
      <c r="U339" s="184">
        <f>SUM(U325:U338)</f>
        <v>272.2</v>
      </c>
      <c r="V339" s="185"/>
      <c r="W339" s="186">
        <f>SUM(W325:W338)</f>
        <v>12793.400000000001</v>
      </c>
      <c r="X339" s="21"/>
    </row>
    <row r="340" spans="1:24" x14ac:dyDescent="0.25">
      <c r="E340" s="116"/>
      <c r="G340" s="67"/>
      <c r="K340" s="117"/>
      <c r="L340" s="118"/>
      <c r="M340" s="63"/>
      <c r="N340" s="118"/>
      <c r="O340" s="63"/>
      <c r="X340" s="21"/>
    </row>
    <row r="341" spans="1:24" ht="15.75" thickBot="1" x14ac:dyDescent="0.3">
      <c r="E341" s="116"/>
      <c r="G341" s="67"/>
      <c r="K341" s="117"/>
      <c r="L341" s="118"/>
      <c r="M341" s="63"/>
      <c r="N341" s="118"/>
      <c r="O341" s="63"/>
      <c r="X341" s="21"/>
    </row>
    <row r="342" spans="1:24" x14ac:dyDescent="0.25">
      <c r="A342" s="138">
        <v>127</v>
      </c>
      <c r="B342" s="53">
        <v>1127</v>
      </c>
      <c r="C342" s="53" t="s">
        <v>2</v>
      </c>
      <c r="D342" s="96"/>
      <c r="E342" s="160" t="str">
        <f>CONCATENATE(C342,D342)</f>
        <v>X</v>
      </c>
      <c r="F342" s="53" t="s">
        <v>148</v>
      </c>
      <c r="G342" s="97">
        <v>2</v>
      </c>
      <c r="H342" s="53" t="str">
        <f>CONCATENATE(F342,"/",G342)</f>
        <v>XXX107/2</v>
      </c>
      <c r="I342" s="95" t="s">
        <v>5</v>
      </c>
      <c r="J342" s="96" t="s">
        <v>6</v>
      </c>
      <c r="K342" s="162">
        <v>0.18055555555555555</v>
      </c>
      <c r="L342" s="163">
        <v>0.18124999999999999</v>
      </c>
      <c r="M342" s="164" t="s">
        <v>35</v>
      </c>
      <c r="N342" s="163">
        <v>0.21249999999999999</v>
      </c>
      <c r="O342" s="164" t="s">
        <v>29</v>
      </c>
      <c r="P342" s="53" t="str">
        <f t="shared" ref="P342:P352" si="235">IF(M343=O342,"OK","POZOR")</f>
        <v>OK</v>
      </c>
      <c r="Q342" s="165">
        <f t="shared" ref="Q342:Q353" si="236">IF(ISNUMBER(G342),N342-L342,IF(F342="přejezd",N342-L342,0))</f>
        <v>3.125E-2</v>
      </c>
      <c r="R342" s="165">
        <f t="shared" ref="R342:R353" si="237">IF(ISNUMBER(G342),L342-K342,0)</f>
        <v>6.9444444444444198E-4</v>
      </c>
      <c r="S342" s="165">
        <f t="shared" ref="S342:S353" si="238">Q342+R342</f>
        <v>3.1944444444444442E-2</v>
      </c>
      <c r="T342" s="165"/>
      <c r="U342" s="53">
        <v>28.3</v>
      </c>
      <c r="V342" s="53">
        <f>INDEX('Počty dní'!F:J,MATCH(E342,'Počty dní'!C:C,0),4)</f>
        <v>47</v>
      </c>
      <c r="W342" s="98">
        <f t="shared" ref="W342:W346" si="239">V342*U342</f>
        <v>1330.1000000000001</v>
      </c>
      <c r="X342" s="21"/>
    </row>
    <row r="343" spans="1:24" x14ac:dyDescent="0.25">
      <c r="A343" s="140">
        <v>127</v>
      </c>
      <c r="B343" s="56">
        <v>1127</v>
      </c>
      <c r="C343" s="56" t="s">
        <v>2</v>
      </c>
      <c r="D343" s="102"/>
      <c r="E343" s="101" t="str">
        <f t="shared" ref="E343" si="240">CONCATENATE(C343,D343)</f>
        <v>X</v>
      </c>
      <c r="F343" s="56" t="s">
        <v>148</v>
      </c>
      <c r="G343" s="64">
        <v>1</v>
      </c>
      <c r="H343" s="56" t="str">
        <f t="shared" ref="H343" si="241">CONCATENATE(F343,"/",G343)</f>
        <v>XXX107/1</v>
      </c>
      <c r="I343" s="99" t="s">
        <v>5</v>
      </c>
      <c r="J343" s="100" t="s">
        <v>6</v>
      </c>
      <c r="K343" s="103">
        <v>0.22500000000000001</v>
      </c>
      <c r="L343" s="104">
        <v>0.22569444444444445</v>
      </c>
      <c r="M343" s="57" t="s">
        <v>29</v>
      </c>
      <c r="N343" s="104">
        <v>0.24930555555555556</v>
      </c>
      <c r="O343" s="57" t="s">
        <v>35</v>
      </c>
      <c r="P343" s="56" t="str">
        <f t="shared" si="235"/>
        <v>OK</v>
      </c>
      <c r="Q343" s="105">
        <f t="shared" si="236"/>
        <v>2.361111111111111E-2</v>
      </c>
      <c r="R343" s="105">
        <f t="shared" si="237"/>
        <v>6.9444444444444198E-4</v>
      </c>
      <c r="S343" s="105">
        <f t="shared" si="238"/>
        <v>2.4305555555555552E-2</v>
      </c>
      <c r="T343" s="105">
        <f t="shared" ref="T343:T353" si="242">K343-N342</f>
        <v>1.2500000000000011E-2</v>
      </c>
      <c r="U343" s="56">
        <v>20.9</v>
      </c>
      <c r="V343" s="56">
        <f>INDEX('Počty dní'!F:J,MATCH(E343,'Počty dní'!C:C,0),4)</f>
        <v>47</v>
      </c>
      <c r="W343" s="166">
        <f t="shared" si="239"/>
        <v>982.3</v>
      </c>
      <c r="X343" s="21"/>
    </row>
    <row r="344" spans="1:24" x14ac:dyDescent="0.25">
      <c r="A344" s="140">
        <v>127</v>
      </c>
      <c r="B344" s="56">
        <v>1127</v>
      </c>
      <c r="C344" s="56" t="s">
        <v>2</v>
      </c>
      <c r="D344" s="102"/>
      <c r="E344" s="101" t="str">
        <f t="shared" ref="E344:E353" si="243">CONCATENATE(C344,D344)</f>
        <v>X</v>
      </c>
      <c r="F344" s="56" t="s">
        <v>148</v>
      </c>
      <c r="G344" s="71">
        <v>6</v>
      </c>
      <c r="H344" s="56" t="str">
        <f t="shared" ref="H344:H353" si="244">CONCATENATE(F344,"/",G344)</f>
        <v>XXX107/6</v>
      </c>
      <c r="I344" s="99" t="s">
        <v>5</v>
      </c>
      <c r="J344" s="100" t="s">
        <v>6</v>
      </c>
      <c r="K344" s="103">
        <v>0.25555555555555559</v>
      </c>
      <c r="L344" s="104">
        <v>0.25763888888888892</v>
      </c>
      <c r="M344" s="57" t="s">
        <v>35</v>
      </c>
      <c r="N344" s="104">
        <v>0.28888888888888892</v>
      </c>
      <c r="O344" s="57" t="s">
        <v>29</v>
      </c>
      <c r="P344" s="56" t="str">
        <f t="shared" si="235"/>
        <v>OK</v>
      </c>
      <c r="Q344" s="105">
        <f t="shared" si="236"/>
        <v>3.125E-2</v>
      </c>
      <c r="R344" s="105">
        <f t="shared" si="237"/>
        <v>2.0833333333333259E-3</v>
      </c>
      <c r="S344" s="105">
        <f t="shared" si="238"/>
        <v>3.3333333333333326E-2</v>
      </c>
      <c r="T344" s="105">
        <f t="shared" si="242"/>
        <v>6.2500000000000333E-3</v>
      </c>
      <c r="U344" s="56">
        <v>28.3</v>
      </c>
      <c r="V344" s="56">
        <f>INDEX('Počty dní'!F:J,MATCH(E344,'Počty dní'!C:C,0),4)</f>
        <v>47</v>
      </c>
      <c r="W344" s="166">
        <f t="shared" si="239"/>
        <v>1330.1000000000001</v>
      </c>
      <c r="X344" s="21"/>
    </row>
    <row r="345" spans="1:24" x14ac:dyDescent="0.25">
      <c r="A345" s="140">
        <v>127</v>
      </c>
      <c r="B345" s="56">
        <v>1127</v>
      </c>
      <c r="C345" s="56" t="s">
        <v>2</v>
      </c>
      <c r="D345" s="128"/>
      <c r="E345" s="101" t="str">
        <f t="shared" si="243"/>
        <v>X</v>
      </c>
      <c r="F345" s="56" t="s">
        <v>148</v>
      </c>
      <c r="G345" s="64">
        <v>5</v>
      </c>
      <c r="H345" s="56" t="str">
        <f t="shared" si="244"/>
        <v>XXX107/5</v>
      </c>
      <c r="I345" s="99" t="s">
        <v>6</v>
      </c>
      <c r="J345" s="100" t="s">
        <v>6</v>
      </c>
      <c r="K345" s="103">
        <v>0.28888888888888892</v>
      </c>
      <c r="L345" s="104">
        <v>0.28888888888888892</v>
      </c>
      <c r="M345" s="57" t="s">
        <v>29</v>
      </c>
      <c r="N345" s="104">
        <v>0.31944444444444448</v>
      </c>
      <c r="O345" s="57" t="s">
        <v>35</v>
      </c>
      <c r="P345" s="56" t="str">
        <f t="shared" si="235"/>
        <v>OK</v>
      </c>
      <c r="Q345" s="105">
        <f t="shared" si="236"/>
        <v>3.0555555555555558E-2</v>
      </c>
      <c r="R345" s="105">
        <f t="shared" si="237"/>
        <v>0</v>
      </c>
      <c r="S345" s="105">
        <f t="shared" si="238"/>
        <v>3.0555555555555558E-2</v>
      </c>
      <c r="T345" s="105">
        <f t="shared" si="242"/>
        <v>0</v>
      </c>
      <c r="U345" s="56">
        <v>28.3</v>
      </c>
      <c r="V345" s="56">
        <f>INDEX('Počty dní'!F:J,MATCH(E345,'Počty dní'!C:C,0),4)</f>
        <v>47</v>
      </c>
      <c r="W345" s="166">
        <f t="shared" si="239"/>
        <v>1330.1000000000001</v>
      </c>
      <c r="X345" s="21"/>
    </row>
    <row r="346" spans="1:24" x14ac:dyDescent="0.25">
      <c r="A346" s="140">
        <v>127</v>
      </c>
      <c r="B346" s="56">
        <v>1127</v>
      </c>
      <c r="C346" s="56" t="s">
        <v>2</v>
      </c>
      <c r="D346" s="102"/>
      <c r="E346" s="101" t="str">
        <f t="shared" si="243"/>
        <v>X</v>
      </c>
      <c r="F346" s="56" t="s">
        <v>148</v>
      </c>
      <c r="G346" s="71">
        <v>10</v>
      </c>
      <c r="H346" s="56" t="str">
        <f t="shared" si="244"/>
        <v>XXX107/10</v>
      </c>
      <c r="I346" s="99" t="s">
        <v>5</v>
      </c>
      <c r="J346" s="100" t="s">
        <v>6</v>
      </c>
      <c r="K346" s="103">
        <v>0.34236111111111112</v>
      </c>
      <c r="L346" s="104">
        <v>0.34375</v>
      </c>
      <c r="M346" s="57" t="s">
        <v>35</v>
      </c>
      <c r="N346" s="104">
        <v>0.375</v>
      </c>
      <c r="O346" s="57" t="s">
        <v>29</v>
      </c>
      <c r="P346" s="56" t="str">
        <f t="shared" si="235"/>
        <v>OK</v>
      </c>
      <c r="Q346" s="105">
        <f t="shared" si="236"/>
        <v>3.125E-2</v>
      </c>
      <c r="R346" s="105">
        <f t="shared" si="237"/>
        <v>1.388888888888884E-3</v>
      </c>
      <c r="S346" s="105">
        <f t="shared" si="238"/>
        <v>3.2638888888888884E-2</v>
      </c>
      <c r="T346" s="105">
        <f t="shared" si="242"/>
        <v>2.2916666666666641E-2</v>
      </c>
      <c r="U346" s="56">
        <v>28.3</v>
      </c>
      <c r="V346" s="56">
        <f>INDEX('Počty dní'!F:J,MATCH(E346,'Počty dní'!C:C,0),4)</f>
        <v>47</v>
      </c>
      <c r="W346" s="166">
        <f t="shared" si="239"/>
        <v>1330.1000000000001</v>
      </c>
      <c r="X346" s="21"/>
    </row>
    <row r="347" spans="1:24" x14ac:dyDescent="0.25">
      <c r="A347" s="140">
        <v>127</v>
      </c>
      <c r="B347" s="56">
        <v>1127</v>
      </c>
      <c r="C347" s="56" t="s">
        <v>2</v>
      </c>
      <c r="D347" s="102"/>
      <c r="E347" s="101" t="str">
        <f t="shared" si="243"/>
        <v>X</v>
      </c>
      <c r="F347" s="56" t="s">
        <v>148</v>
      </c>
      <c r="G347" s="64">
        <v>9</v>
      </c>
      <c r="H347" s="56" t="str">
        <f t="shared" si="244"/>
        <v>XXX107/9</v>
      </c>
      <c r="I347" s="99" t="s">
        <v>5</v>
      </c>
      <c r="J347" s="100" t="s">
        <v>6</v>
      </c>
      <c r="K347" s="103">
        <v>0.45624999999999999</v>
      </c>
      <c r="L347" s="104">
        <v>0.45833333333333331</v>
      </c>
      <c r="M347" s="57" t="s">
        <v>29</v>
      </c>
      <c r="N347" s="104">
        <v>0.48888888888888887</v>
      </c>
      <c r="O347" s="57" t="s">
        <v>35</v>
      </c>
      <c r="P347" s="56" t="str">
        <f t="shared" si="235"/>
        <v>OK</v>
      </c>
      <c r="Q347" s="105">
        <f t="shared" si="236"/>
        <v>3.0555555555555558E-2</v>
      </c>
      <c r="R347" s="105">
        <f t="shared" si="237"/>
        <v>2.0833333333333259E-3</v>
      </c>
      <c r="S347" s="105">
        <f t="shared" si="238"/>
        <v>3.2638888888888884E-2</v>
      </c>
      <c r="T347" s="105">
        <f t="shared" si="242"/>
        <v>8.1249999999999989E-2</v>
      </c>
      <c r="U347" s="56">
        <v>28.3</v>
      </c>
      <c r="V347" s="56">
        <f>INDEX('Počty dní'!F:J,MATCH(E347,'Počty dní'!C:C,0),4)</f>
        <v>47</v>
      </c>
      <c r="W347" s="166">
        <f t="shared" ref="W347:W353" si="245">V347*U347</f>
        <v>1330.1000000000001</v>
      </c>
      <c r="X347" s="21"/>
    </row>
    <row r="348" spans="1:24" x14ac:dyDescent="0.25">
      <c r="A348" s="140">
        <v>127</v>
      </c>
      <c r="B348" s="56">
        <v>1127</v>
      </c>
      <c r="C348" s="56" t="s">
        <v>2</v>
      </c>
      <c r="D348" s="128"/>
      <c r="E348" s="101" t="str">
        <f t="shared" si="243"/>
        <v>X</v>
      </c>
      <c r="F348" s="56" t="s">
        <v>134</v>
      </c>
      <c r="G348" s="64">
        <v>7</v>
      </c>
      <c r="H348" s="56" t="str">
        <f t="shared" si="244"/>
        <v>XXX203/7</v>
      </c>
      <c r="I348" s="56" t="s">
        <v>5</v>
      </c>
      <c r="J348" s="100" t="s">
        <v>6</v>
      </c>
      <c r="K348" s="103">
        <v>0.53125</v>
      </c>
      <c r="L348" s="104">
        <v>0.53472222222222221</v>
      </c>
      <c r="M348" s="57" t="s">
        <v>35</v>
      </c>
      <c r="N348" s="104">
        <v>0.55069444444444449</v>
      </c>
      <c r="O348" s="57" t="s">
        <v>43</v>
      </c>
      <c r="P348" s="56" t="str">
        <f t="shared" si="235"/>
        <v>OK</v>
      </c>
      <c r="Q348" s="105">
        <f t="shared" si="236"/>
        <v>1.5972222222222276E-2</v>
      </c>
      <c r="R348" s="105">
        <f t="shared" si="237"/>
        <v>3.4722222222222099E-3</v>
      </c>
      <c r="S348" s="105">
        <f t="shared" si="238"/>
        <v>1.9444444444444486E-2</v>
      </c>
      <c r="T348" s="105">
        <f t="shared" si="242"/>
        <v>4.2361111111111127E-2</v>
      </c>
      <c r="U348" s="56">
        <v>14.5</v>
      </c>
      <c r="V348" s="56">
        <f>INDEX('Počty dní'!F:J,MATCH(E348,'Počty dní'!C:C,0),4)</f>
        <v>47</v>
      </c>
      <c r="W348" s="166">
        <f t="shared" si="245"/>
        <v>681.5</v>
      </c>
      <c r="X348" s="21"/>
    </row>
    <row r="349" spans="1:24" x14ac:dyDescent="0.25">
      <c r="A349" s="140">
        <v>127</v>
      </c>
      <c r="B349" s="56">
        <v>1127</v>
      </c>
      <c r="C349" s="56" t="s">
        <v>2</v>
      </c>
      <c r="D349" s="128"/>
      <c r="E349" s="101" t="str">
        <f t="shared" si="243"/>
        <v>X</v>
      </c>
      <c r="F349" s="56" t="s">
        <v>134</v>
      </c>
      <c r="G349" s="64">
        <v>10</v>
      </c>
      <c r="H349" s="56" t="str">
        <f t="shared" si="244"/>
        <v>XXX203/10</v>
      </c>
      <c r="I349" s="56" t="s">
        <v>5</v>
      </c>
      <c r="J349" s="100" t="s">
        <v>6</v>
      </c>
      <c r="K349" s="103">
        <v>0.55138888888888893</v>
      </c>
      <c r="L349" s="104">
        <v>0.55208333333333337</v>
      </c>
      <c r="M349" s="57" t="s">
        <v>43</v>
      </c>
      <c r="N349" s="104">
        <v>0.56805555555555554</v>
      </c>
      <c r="O349" s="57" t="s">
        <v>35</v>
      </c>
      <c r="P349" s="56" t="str">
        <f t="shared" si="235"/>
        <v>OK</v>
      </c>
      <c r="Q349" s="105">
        <f t="shared" si="236"/>
        <v>1.5972222222222165E-2</v>
      </c>
      <c r="R349" s="105">
        <f t="shared" si="237"/>
        <v>6.9444444444444198E-4</v>
      </c>
      <c r="S349" s="105">
        <f t="shared" si="238"/>
        <v>1.6666666666666607E-2</v>
      </c>
      <c r="T349" s="105">
        <f t="shared" si="242"/>
        <v>6.9444444444444198E-4</v>
      </c>
      <c r="U349" s="56">
        <v>14.5</v>
      </c>
      <c r="V349" s="56">
        <f>INDEX('Počty dní'!F:J,MATCH(E349,'Počty dní'!C:C,0),4)</f>
        <v>47</v>
      </c>
      <c r="W349" s="166">
        <f t="shared" si="245"/>
        <v>681.5</v>
      </c>
      <c r="X349" s="21"/>
    </row>
    <row r="350" spans="1:24" x14ac:dyDescent="0.25">
      <c r="A350" s="140">
        <v>127</v>
      </c>
      <c r="B350" s="56">
        <v>1127</v>
      </c>
      <c r="C350" s="56" t="s">
        <v>2</v>
      </c>
      <c r="D350" s="128"/>
      <c r="E350" s="101" t="str">
        <f t="shared" si="243"/>
        <v>X</v>
      </c>
      <c r="F350" s="56" t="s">
        <v>134</v>
      </c>
      <c r="G350" s="64">
        <v>9</v>
      </c>
      <c r="H350" s="56" t="str">
        <f t="shared" si="244"/>
        <v>XXX203/9</v>
      </c>
      <c r="I350" s="56" t="s">
        <v>5</v>
      </c>
      <c r="J350" s="100" t="s">
        <v>6</v>
      </c>
      <c r="K350" s="103">
        <v>0.61458333333333337</v>
      </c>
      <c r="L350" s="104">
        <v>0.61805555555555558</v>
      </c>
      <c r="M350" s="57" t="s">
        <v>35</v>
      </c>
      <c r="N350" s="104">
        <v>0.63402777777777775</v>
      </c>
      <c r="O350" s="57" t="s">
        <v>43</v>
      </c>
      <c r="P350" s="56" t="str">
        <f t="shared" si="235"/>
        <v>OK</v>
      </c>
      <c r="Q350" s="105">
        <f t="shared" si="236"/>
        <v>1.5972222222222165E-2</v>
      </c>
      <c r="R350" s="105">
        <f t="shared" si="237"/>
        <v>3.4722222222222099E-3</v>
      </c>
      <c r="S350" s="105">
        <f t="shared" si="238"/>
        <v>1.9444444444444375E-2</v>
      </c>
      <c r="T350" s="105">
        <f t="shared" si="242"/>
        <v>4.6527777777777835E-2</v>
      </c>
      <c r="U350" s="56">
        <v>14.5</v>
      </c>
      <c r="V350" s="56">
        <f>INDEX('Počty dní'!F:J,MATCH(E350,'Počty dní'!C:C,0),4)</f>
        <v>47</v>
      </c>
      <c r="W350" s="166">
        <f t="shared" si="245"/>
        <v>681.5</v>
      </c>
      <c r="X350" s="21"/>
    </row>
    <row r="351" spans="1:24" x14ac:dyDescent="0.25">
      <c r="A351" s="140">
        <v>127</v>
      </c>
      <c r="B351" s="56">
        <v>1127</v>
      </c>
      <c r="C351" s="56" t="s">
        <v>2</v>
      </c>
      <c r="D351" s="128"/>
      <c r="E351" s="101" t="str">
        <f t="shared" si="243"/>
        <v>X</v>
      </c>
      <c r="F351" s="56" t="s">
        <v>134</v>
      </c>
      <c r="G351" s="64">
        <v>12</v>
      </c>
      <c r="H351" s="56" t="str">
        <f t="shared" si="244"/>
        <v>XXX203/12</v>
      </c>
      <c r="I351" s="56" t="s">
        <v>5</v>
      </c>
      <c r="J351" s="100" t="s">
        <v>6</v>
      </c>
      <c r="K351" s="103">
        <v>0.63472222222222219</v>
      </c>
      <c r="L351" s="104">
        <v>0.63541666666666663</v>
      </c>
      <c r="M351" s="57" t="s">
        <v>43</v>
      </c>
      <c r="N351" s="104">
        <v>0.65138888888888891</v>
      </c>
      <c r="O351" s="57" t="s">
        <v>35</v>
      </c>
      <c r="P351" s="56" t="str">
        <f t="shared" si="235"/>
        <v>OK</v>
      </c>
      <c r="Q351" s="105">
        <f t="shared" si="236"/>
        <v>1.5972222222222276E-2</v>
      </c>
      <c r="R351" s="105">
        <f t="shared" si="237"/>
        <v>6.9444444444444198E-4</v>
      </c>
      <c r="S351" s="105">
        <f t="shared" si="238"/>
        <v>1.6666666666666718E-2</v>
      </c>
      <c r="T351" s="105">
        <f t="shared" si="242"/>
        <v>6.9444444444444198E-4</v>
      </c>
      <c r="U351" s="56">
        <v>14.5</v>
      </c>
      <c r="V351" s="56">
        <f>INDEX('Počty dní'!F:J,MATCH(E351,'Počty dní'!C:C,0),4)</f>
        <v>47</v>
      </c>
      <c r="W351" s="166">
        <f t="shared" si="245"/>
        <v>681.5</v>
      </c>
      <c r="X351" s="21"/>
    </row>
    <row r="352" spans="1:24" x14ac:dyDescent="0.25">
      <c r="A352" s="140">
        <v>127</v>
      </c>
      <c r="B352" s="56">
        <v>1127</v>
      </c>
      <c r="C352" s="56" t="s">
        <v>2</v>
      </c>
      <c r="D352" s="102"/>
      <c r="E352" s="101" t="str">
        <f t="shared" si="243"/>
        <v>X</v>
      </c>
      <c r="F352" s="56" t="s">
        <v>148</v>
      </c>
      <c r="G352" s="64">
        <v>22</v>
      </c>
      <c r="H352" s="56" t="str">
        <f t="shared" si="244"/>
        <v>XXX107/22</v>
      </c>
      <c r="I352" s="99" t="s">
        <v>5</v>
      </c>
      <c r="J352" s="100" t="s">
        <v>6</v>
      </c>
      <c r="K352" s="103">
        <v>0.71736111111111101</v>
      </c>
      <c r="L352" s="104">
        <v>0.71875</v>
      </c>
      <c r="M352" s="57" t="s">
        <v>35</v>
      </c>
      <c r="N352" s="104">
        <v>0.74791666666666667</v>
      </c>
      <c r="O352" s="57" t="s">
        <v>29</v>
      </c>
      <c r="P352" s="56" t="str">
        <f t="shared" si="235"/>
        <v>OK</v>
      </c>
      <c r="Q352" s="105">
        <f t="shared" si="236"/>
        <v>2.9166666666666674E-2</v>
      </c>
      <c r="R352" s="105">
        <f t="shared" si="237"/>
        <v>1.388888888888995E-3</v>
      </c>
      <c r="S352" s="105">
        <f t="shared" si="238"/>
        <v>3.0555555555555669E-2</v>
      </c>
      <c r="T352" s="105">
        <f t="shared" si="242"/>
        <v>6.5972222222222099E-2</v>
      </c>
      <c r="U352" s="56">
        <v>27</v>
      </c>
      <c r="V352" s="56">
        <f>INDEX('Počty dní'!F:J,MATCH(E352,'Počty dní'!C:C,0),4)</f>
        <v>47</v>
      </c>
      <c r="W352" s="166">
        <f t="shared" si="245"/>
        <v>1269</v>
      </c>
      <c r="X352" s="21"/>
    </row>
    <row r="353" spans="1:48" ht="15.75" thickBot="1" x14ac:dyDescent="0.3">
      <c r="A353" s="141">
        <v>127</v>
      </c>
      <c r="B353" s="58">
        <v>1127</v>
      </c>
      <c r="C353" s="58" t="s">
        <v>2</v>
      </c>
      <c r="D353" s="106"/>
      <c r="E353" s="168" t="str">
        <f t="shared" si="243"/>
        <v>X</v>
      </c>
      <c r="F353" s="58" t="s">
        <v>148</v>
      </c>
      <c r="G353" s="197">
        <v>19</v>
      </c>
      <c r="H353" s="58" t="str">
        <f t="shared" si="244"/>
        <v>XXX107/19</v>
      </c>
      <c r="I353" s="198" t="s">
        <v>5</v>
      </c>
      <c r="J353" s="194" t="s">
        <v>6</v>
      </c>
      <c r="K353" s="107">
        <v>0.74861111111111101</v>
      </c>
      <c r="L353" s="108">
        <v>0.75</v>
      </c>
      <c r="M353" s="59" t="s">
        <v>29</v>
      </c>
      <c r="N353" s="108">
        <v>0.77986111111111101</v>
      </c>
      <c r="O353" s="59" t="s">
        <v>35</v>
      </c>
      <c r="P353" s="158"/>
      <c r="Q353" s="170">
        <f t="shared" si="236"/>
        <v>2.9861111111111005E-2</v>
      </c>
      <c r="R353" s="170">
        <f t="shared" si="237"/>
        <v>1.388888888888995E-3</v>
      </c>
      <c r="S353" s="170">
        <f t="shared" si="238"/>
        <v>3.125E-2</v>
      </c>
      <c r="T353" s="170">
        <f t="shared" si="242"/>
        <v>6.9444444444433095E-4</v>
      </c>
      <c r="U353" s="58">
        <v>27</v>
      </c>
      <c r="V353" s="58">
        <f>INDEX('Počty dní'!F:J,MATCH(E353,'Počty dní'!C:C,0),4)</f>
        <v>47</v>
      </c>
      <c r="W353" s="171">
        <f t="shared" si="245"/>
        <v>1269</v>
      </c>
      <c r="X353" s="21"/>
    </row>
    <row r="354" spans="1:48" ht="15.75" thickBot="1" x14ac:dyDescent="0.3">
      <c r="A354" s="172" t="str">
        <f ca="1">CONCATENATE(INDIRECT("R[-1]C[0]",FALSE),"celkem")</f>
        <v>127celkem</v>
      </c>
      <c r="B354" s="173"/>
      <c r="C354" s="173" t="str">
        <f ca="1">INDIRECT("R[-1]C[12]",FALSE)</f>
        <v>Měřín,,nám.</v>
      </c>
      <c r="D354" s="174"/>
      <c r="E354" s="173"/>
      <c r="F354" s="175"/>
      <c r="G354" s="173"/>
      <c r="H354" s="176"/>
      <c r="I354" s="177"/>
      <c r="J354" s="178" t="str">
        <f ca="1">INDIRECT("R[-3]C[0]",FALSE)</f>
        <v>V</v>
      </c>
      <c r="K354" s="179"/>
      <c r="L354" s="180"/>
      <c r="M354" s="181"/>
      <c r="N354" s="180"/>
      <c r="O354" s="182"/>
      <c r="P354" s="173"/>
      <c r="Q354" s="195">
        <f>SUM(Q342:Q353)</f>
        <v>0.30138888888888882</v>
      </c>
      <c r="R354" s="195">
        <f>SUM(R342:R353)</f>
        <v>1.8055555555555713E-2</v>
      </c>
      <c r="S354" s="195">
        <f>SUM(S342:S353)</f>
        <v>0.31944444444444453</v>
      </c>
      <c r="T354" s="195">
        <f>SUM(T342:T353)</f>
        <v>0.27986111111111095</v>
      </c>
      <c r="U354" s="184">
        <f>SUM(U342:U353)</f>
        <v>274.39999999999998</v>
      </c>
      <c r="V354" s="185"/>
      <c r="W354" s="186">
        <f>SUM(W342:W353)</f>
        <v>12896.800000000001</v>
      </c>
      <c r="X354" s="21"/>
    </row>
    <row r="355" spans="1:48" x14ac:dyDescent="0.25">
      <c r="E355" s="116"/>
      <c r="G355" s="67"/>
      <c r="K355" s="117"/>
      <c r="L355" s="118"/>
      <c r="M355" s="63"/>
      <c r="N355" s="118"/>
      <c r="O355" s="63"/>
      <c r="X355" s="21"/>
    </row>
    <row r="356" spans="1:48" ht="15.75" thickBot="1" x14ac:dyDescent="0.3">
      <c r="E356" s="116"/>
      <c r="G356" s="67"/>
      <c r="K356" s="117"/>
      <c r="L356" s="118"/>
      <c r="M356" s="63"/>
      <c r="N356" s="118"/>
      <c r="O356" s="63"/>
      <c r="X356" s="21"/>
    </row>
    <row r="357" spans="1:48" x14ac:dyDescent="0.25">
      <c r="A357" s="138">
        <v>128</v>
      </c>
      <c r="B357" s="53">
        <v>1128</v>
      </c>
      <c r="C357" s="53" t="s">
        <v>2</v>
      </c>
      <c r="D357" s="96"/>
      <c r="E357" s="160" t="str">
        <f>CONCATENATE(C357,D357)</f>
        <v>X</v>
      </c>
      <c r="F357" s="53" t="s">
        <v>157</v>
      </c>
      <c r="G357" s="97">
        <v>2</v>
      </c>
      <c r="H357" s="53" t="str">
        <f>CONCATENATE(F357,"/",G357)</f>
        <v>XXX109/2</v>
      </c>
      <c r="I357" s="95" t="s">
        <v>5</v>
      </c>
      <c r="J357" s="96" t="s">
        <v>6</v>
      </c>
      <c r="K357" s="162">
        <v>0.19722222222222222</v>
      </c>
      <c r="L357" s="163">
        <v>0.19791666666666666</v>
      </c>
      <c r="M357" s="164" t="s">
        <v>35</v>
      </c>
      <c r="N357" s="163">
        <v>0.21388888888888891</v>
      </c>
      <c r="O357" s="164" t="s">
        <v>35</v>
      </c>
      <c r="P357" s="53" t="str">
        <f t="shared" ref="P357:P369" si="246">IF(M358=O357,"OK","POZOR")</f>
        <v>OK</v>
      </c>
      <c r="Q357" s="165">
        <f t="shared" ref="Q357:Q370" si="247">IF(ISNUMBER(G357),N357-L357,IF(F357="přejezd",N357-L357,0))</f>
        <v>1.5972222222222249E-2</v>
      </c>
      <c r="R357" s="165">
        <f t="shared" ref="R357:R370" si="248">IF(ISNUMBER(G357),L357-K357,0)</f>
        <v>6.9444444444444198E-4</v>
      </c>
      <c r="S357" s="165">
        <f t="shared" ref="S357:S370" si="249">Q357+R357</f>
        <v>1.6666666666666691E-2</v>
      </c>
      <c r="T357" s="165"/>
      <c r="U357" s="53">
        <v>15.7</v>
      </c>
      <c r="V357" s="53">
        <f>INDEX('Počty dní'!F:J,MATCH(E357,'Počty dní'!C:C,0),4)</f>
        <v>47</v>
      </c>
      <c r="W357" s="98">
        <f>V357*U357</f>
        <v>737.9</v>
      </c>
      <c r="X357" s="21"/>
    </row>
    <row r="358" spans="1:48" x14ac:dyDescent="0.25">
      <c r="A358" s="140">
        <v>128</v>
      </c>
      <c r="B358" s="56">
        <v>1128</v>
      </c>
      <c r="C358" s="56" t="s">
        <v>2</v>
      </c>
      <c r="D358" s="102"/>
      <c r="E358" s="101" t="str">
        <f t="shared" ref="E358:E369" si="250">CONCATENATE(C358,D358)</f>
        <v>X</v>
      </c>
      <c r="F358" s="56" t="s">
        <v>148</v>
      </c>
      <c r="G358" s="71">
        <v>4</v>
      </c>
      <c r="H358" s="56" t="str">
        <f t="shared" ref="H358:H369" si="251">CONCATENATE(F358,"/",G358)</f>
        <v>XXX107/4</v>
      </c>
      <c r="I358" s="99" t="s">
        <v>5</v>
      </c>
      <c r="J358" s="100" t="s">
        <v>6</v>
      </c>
      <c r="K358" s="103">
        <v>0.21388888888888891</v>
      </c>
      <c r="L358" s="104">
        <v>0.21597222222222223</v>
      </c>
      <c r="M358" s="57" t="s">
        <v>35</v>
      </c>
      <c r="N358" s="104">
        <v>0.24652777777777779</v>
      </c>
      <c r="O358" s="57" t="s">
        <v>29</v>
      </c>
      <c r="P358" s="56" t="str">
        <f t="shared" si="246"/>
        <v>OK</v>
      </c>
      <c r="Q358" s="105">
        <f t="shared" si="247"/>
        <v>3.0555555555555558E-2</v>
      </c>
      <c r="R358" s="105">
        <f t="shared" si="248"/>
        <v>2.0833333333333259E-3</v>
      </c>
      <c r="S358" s="105">
        <f t="shared" si="249"/>
        <v>3.2638888888888884E-2</v>
      </c>
      <c r="T358" s="105">
        <f t="shared" ref="T358:T370" si="252">K358-N357</f>
        <v>0</v>
      </c>
      <c r="U358" s="56">
        <v>27.4</v>
      </c>
      <c r="V358" s="56">
        <f>INDEX('Počty dní'!F:J,MATCH(E358,'Počty dní'!C:C,0),4)</f>
        <v>47</v>
      </c>
      <c r="W358" s="166">
        <f t="shared" ref="W358:W369" si="253">V358*U358</f>
        <v>1287.8</v>
      </c>
      <c r="X358" s="21"/>
    </row>
    <row r="359" spans="1:48" x14ac:dyDescent="0.25">
      <c r="A359" s="140">
        <v>128</v>
      </c>
      <c r="B359" s="56">
        <v>1128</v>
      </c>
      <c r="C359" s="56" t="s">
        <v>2</v>
      </c>
      <c r="D359" s="102"/>
      <c r="E359" s="56" t="str">
        <f>CONCATENATE(C359,D359)</f>
        <v>X</v>
      </c>
      <c r="F359" s="56" t="s">
        <v>82</v>
      </c>
      <c r="G359" s="56"/>
      <c r="H359" s="56" t="str">
        <f>CONCATENATE(F359,"/",G359)</f>
        <v>přejezd/</v>
      </c>
      <c r="I359" s="99"/>
      <c r="J359" s="100" t="s">
        <v>6</v>
      </c>
      <c r="K359" s="103">
        <v>0.25208333333333333</v>
      </c>
      <c r="L359" s="104">
        <v>0.25208333333333333</v>
      </c>
      <c r="M359" s="68" t="str">
        <f>O265</f>
        <v>Velké Meziříčí,,aut.nádr.</v>
      </c>
      <c r="N359" s="104">
        <v>0.25555555555555559</v>
      </c>
      <c r="O359" s="68" t="s">
        <v>102</v>
      </c>
      <c r="P359" s="56" t="str">
        <f t="shared" si="246"/>
        <v>OK</v>
      </c>
      <c r="Q359" s="105">
        <f t="shared" si="247"/>
        <v>3.4722222222222654E-3</v>
      </c>
      <c r="R359" s="105">
        <f t="shared" si="248"/>
        <v>0</v>
      </c>
      <c r="S359" s="105">
        <f t="shared" si="249"/>
        <v>3.4722222222222654E-3</v>
      </c>
      <c r="T359" s="105">
        <f t="shared" si="252"/>
        <v>5.5555555555555358E-3</v>
      </c>
      <c r="U359" s="56">
        <v>0</v>
      </c>
      <c r="V359" s="56">
        <f>INDEX('Počty dní'!F:J,MATCH(E359,'Počty dní'!C:C,0),4)</f>
        <v>47</v>
      </c>
      <c r="W359" s="166">
        <f>V359*U359</f>
        <v>0</v>
      </c>
      <c r="X359" s="21"/>
      <c r="AL359" s="27"/>
      <c r="AM359" s="27"/>
      <c r="AP359" s="16"/>
      <c r="AQ359" s="16"/>
      <c r="AR359" s="16"/>
      <c r="AS359" s="16"/>
      <c r="AT359" s="16"/>
      <c r="AU359" s="28"/>
      <c r="AV359" s="28"/>
    </row>
    <row r="360" spans="1:48" x14ac:dyDescent="0.25">
      <c r="A360" s="140">
        <v>128</v>
      </c>
      <c r="B360" s="56">
        <v>1128</v>
      </c>
      <c r="C360" s="56" t="s">
        <v>2</v>
      </c>
      <c r="D360" s="102"/>
      <c r="E360" s="101" t="str">
        <f>CONCATENATE(C360,D360)</f>
        <v>X</v>
      </c>
      <c r="F360" s="56" t="s">
        <v>147</v>
      </c>
      <c r="G360" s="71">
        <v>3</v>
      </c>
      <c r="H360" s="56" t="str">
        <f>CONCATENATE(F360,"/",G360)</f>
        <v>XXX106/3</v>
      </c>
      <c r="I360" s="99" t="s">
        <v>6</v>
      </c>
      <c r="J360" s="100" t="s">
        <v>6</v>
      </c>
      <c r="K360" s="103">
        <v>0.25555555555555559</v>
      </c>
      <c r="L360" s="104">
        <v>0.25694444444444448</v>
      </c>
      <c r="M360" s="68" t="s">
        <v>102</v>
      </c>
      <c r="N360" s="104">
        <v>0.27638888888888885</v>
      </c>
      <c r="O360" s="57" t="s">
        <v>96</v>
      </c>
      <c r="P360" s="56" t="str">
        <f t="shared" si="246"/>
        <v>OK</v>
      </c>
      <c r="Q360" s="105">
        <f t="shared" si="247"/>
        <v>1.9444444444444375E-2</v>
      </c>
      <c r="R360" s="105">
        <f t="shared" si="248"/>
        <v>1.388888888888884E-3</v>
      </c>
      <c r="S360" s="105">
        <f t="shared" si="249"/>
        <v>2.0833333333333259E-2</v>
      </c>
      <c r="T360" s="105">
        <f t="shared" si="252"/>
        <v>0</v>
      </c>
      <c r="U360" s="56">
        <v>15.6</v>
      </c>
      <c r="V360" s="56">
        <f>INDEX('Počty dní'!F:J,MATCH(E360,'Počty dní'!C:C,0),4)</f>
        <v>47</v>
      </c>
      <c r="W360" s="166">
        <f>V360*U360</f>
        <v>733.19999999999993</v>
      </c>
      <c r="X360" s="21"/>
    </row>
    <row r="361" spans="1:48" x14ac:dyDescent="0.25">
      <c r="A361" s="140">
        <v>128</v>
      </c>
      <c r="B361" s="56">
        <v>1128</v>
      </c>
      <c r="C361" s="56" t="s">
        <v>2</v>
      </c>
      <c r="D361" s="102"/>
      <c r="E361" s="101" t="str">
        <f>CONCATENATE(C361,D361)</f>
        <v>X</v>
      </c>
      <c r="F361" s="56" t="s">
        <v>147</v>
      </c>
      <c r="G361" s="71">
        <v>6</v>
      </c>
      <c r="H361" s="56" t="str">
        <f>CONCATENATE(F361,"/",G361)</f>
        <v>XXX106/6</v>
      </c>
      <c r="I361" s="99" t="s">
        <v>6</v>
      </c>
      <c r="J361" s="100" t="s">
        <v>6</v>
      </c>
      <c r="K361" s="103">
        <v>0.27916666666666667</v>
      </c>
      <c r="L361" s="104">
        <v>0.28125</v>
      </c>
      <c r="M361" s="57" t="s">
        <v>96</v>
      </c>
      <c r="N361" s="104">
        <v>0.31041666666666667</v>
      </c>
      <c r="O361" s="57" t="s">
        <v>94</v>
      </c>
      <c r="P361" s="56" t="str">
        <f t="shared" si="246"/>
        <v>OK</v>
      </c>
      <c r="Q361" s="105">
        <f t="shared" si="247"/>
        <v>2.9166666666666674E-2</v>
      </c>
      <c r="R361" s="105">
        <f t="shared" si="248"/>
        <v>2.0833333333333259E-3</v>
      </c>
      <c r="S361" s="105">
        <f t="shared" si="249"/>
        <v>3.125E-2</v>
      </c>
      <c r="T361" s="105">
        <f t="shared" si="252"/>
        <v>2.7777777777778234E-3</v>
      </c>
      <c r="U361" s="56">
        <v>16.899999999999999</v>
      </c>
      <c r="V361" s="56">
        <f>INDEX('Počty dní'!F:J,MATCH(E361,'Počty dní'!C:C,0),4)</f>
        <v>47</v>
      </c>
      <c r="W361" s="166">
        <f>V361*U361</f>
        <v>794.3</v>
      </c>
      <c r="X361" s="21"/>
    </row>
    <row r="362" spans="1:48" x14ac:dyDescent="0.25">
      <c r="A362" s="140">
        <v>128</v>
      </c>
      <c r="B362" s="56">
        <v>1128</v>
      </c>
      <c r="C362" s="56" t="s">
        <v>2</v>
      </c>
      <c r="D362" s="102"/>
      <c r="E362" s="56" t="str">
        <f>CONCATENATE(C362,D362)</f>
        <v>X</v>
      </c>
      <c r="F362" s="56" t="s">
        <v>82</v>
      </c>
      <c r="G362" s="56"/>
      <c r="H362" s="56" t="str">
        <f>CONCATENATE(F362,"/",G362)</f>
        <v>přejezd/</v>
      </c>
      <c r="I362" s="56"/>
      <c r="J362" s="100" t="s">
        <v>6</v>
      </c>
      <c r="K362" s="103">
        <v>0.31041666666666667</v>
      </c>
      <c r="L362" s="104">
        <v>0.31041666666666667</v>
      </c>
      <c r="M362" s="57" t="s">
        <v>94</v>
      </c>
      <c r="N362" s="104">
        <v>0.31458333333333333</v>
      </c>
      <c r="O362" s="57" t="s">
        <v>29</v>
      </c>
      <c r="P362" s="56" t="str">
        <f t="shared" si="246"/>
        <v>OK</v>
      </c>
      <c r="Q362" s="105">
        <f t="shared" si="247"/>
        <v>4.1666666666666519E-3</v>
      </c>
      <c r="R362" s="105">
        <f t="shared" si="248"/>
        <v>0</v>
      </c>
      <c r="S362" s="105">
        <f t="shared" si="249"/>
        <v>4.1666666666666519E-3</v>
      </c>
      <c r="T362" s="105">
        <f t="shared" si="252"/>
        <v>0</v>
      </c>
      <c r="U362" s="56">
        <v>0</v>
      </c>
      <c r="V362" s="56">
        <f>INDEX('Počty dní'!F:J,MATCH(E362,'Počty dní'!C:C,0),4)</f>
        <v>47</v>
      </c>
      <c r="W362" s="166">
        <f>V362*U362</f>
        <v>0</v>
      </c>
      <c r="X362" s="21"/>
      <c r="AL362" s="27"/>
      <c r="AM362" s="27"/>
      <c r="AP362" s="16"/>
      <c r="AQ362" s="16"/>
      <c r="AR362" s="16"/>
      <c r="AS362" s="16"/>
      <c r="AT362" s="16"/>
      <c r="AU362" s="28"/>
      <c r="AV362" s="28"/>
    </row>
    <row r="363" spans="1:48" x14ac:dyDescent="0.25">
      <c r="A363" s="140">
        <v>128</v>
      </c>
      <c r="B363" s="56">
        <v>1128</v>
      </c>
      <c r="C363" s="56" t="s">
        <v>2</v>
      </c>
      <c r="D363" s="102"/>
      <c r="E363" s="101" t="str">
        <f t="shared" ref="E363" si="254">CONCATENATE(C363,D363)</f>
        <v>X</v>
      </c>
      <c r="F363" s="56" t="s">
        <v>148</v>
      </c>
      <c r="G363" s="64">
        <v>7</v>
      </c>
      <c r="H363" s="56" t="str">
        <f t="shared" si="251"/>
        <v>XXX107/7</v>
      </c>
      <c r="I363" s="99" t="s">
        <v>5</v>
      </c>
      <c r="J363" s="100" t="s">
        <v>6</v>
      </c>
      <c r="K363" s="103">
        <v>0.37291666666666662</v>
      </c>
      <c r="L363" s="104">
        <v>0.375</v>
      </c>
      <c r="M363" s="57" t="s">
        <v>29</v>
      </c>
      <c r="N363" s="104">
        <v>0.40486111111111112</v>
      </c>
      <c r="O363" s="57" t="s">
        <v>35</v>
      </c>
      <c r="P363" s="56" t="str">
        <f t="shared" si="246"/>
        <v>OK</v>
      </c>
      <c r="Q363" s="105">
        <f t="shared" si="247"/>
        <v>2.9861111111111116E-2</v>
      </c>
      <c r="R363" s="105">
        <f t="shared" si="248"/>
        <v>2.0833333333333814E-3</v>
      </c>
      <c r="S363" s="105">
        <f t="shared" si="249"/>
        <v>3.1944444444444497E-2</v>
      </c>
      <c r="T363" s="105">
        <f t="shared" si="252"/>
        <v>5.8333333333333293E-2</v>
      </c>
      <c r="U363" s="56">
        <v>27</v>
      </c>
      <c r="V363" s="56">
        <f>INDEX('Počty dní'!F:J,MATCH(E363,'Počty dní'!C:C,0),4)</f>
        <v>47</v>
      </c>
      <c r="W363" s="166">
        <f t="shared" si="253"/>
        <v>1269</v>
      </c>
      <c r="X363" s="21"/>
    </row>
    <row r="364" spans="1:48" x14ac:dyDescent="0.25">
      <c r="A364" s="140">
        <v>128</v>
      </c>
      <c r="B364" s="56">
        <v>1128</v>
      </c>
      <c r="C364" s="56" t="s">
        <v>2</v>
      </c>
      <c r="D364" s="102"/>
      <c r="E364" s="101" t="str">
        <f>CONCATENATE(C364,D364)</f>
        <v>X</v>
      </c>
      <c r="F364" s="56" t="s">
        <v>157</v>
      </c>
      <c r="G364" s="71">
        <v>6</v>
      </c>
      <c r="H364" s="56" t="str">
        <f>CONCATENATE(F364,"/",G364)</f>
        <v>XXX109/6</v>
      </c>
      <c r="I364" s="99" t="s">
        <v>5</v>
      </c>
      <c r="J364" s="100" t="s">
        <v>6</v>
      </c>
      <c r="K364" s="103">
        <v>0.53125</v>
      </c>
      <c r="L364" s="104">
        <v>0.53541666666666665</v>
      </c>
      <c r="M364" s="57" t="s">
        <v>35</v>
      </c>
      <c r="N364" s="104">
        <v>0.55555555555555558</v>
      </c>
      <c r="O364" s="57" t="s">
        <v>35</v>
      </c>
      <c r="P364" s="56" t="str">
        <f t="shared" si="246"/>
        <v>OK</v>
      </c>
      <c r="Q364" s="105">
        <f t="shared" si="247"/>
        <v>2.0138888888888928E-2</v>
      </c>
      <c r="R364" s="105">
        <f t="shared" si="248"/>
        <v>4.1666666666666519E-3</v>
      </c>
      <c r="S364" s="105">
        <f t="shared" si="249"/>
        <v>2.430555555555558E-2</v>
      </c>
      <c r="T364" s="105">
        <f t="shared" si="252"/>
        <v>0.12638888888888888</v>
      </c>
      <c r="U364" s="56">
        <v>19.100000000000001</v>
      </c>
      <c r="V364" s="56">
        <f>INDEX('Počty dní'!F:J,MATCH(E364,'Počty dní'!C:C,0),4)</f>
        <v>47</v>
      </c>
      <c r="W364" s="166">
        <f>V364*U364</f>
        <v>897.7</v>
      </c>
      <c r="X364" s="21"/>
    </row>
    <row r="365" spans="1:48" x14ac:dyDescent="0.25">
      <c r="A365" s="140">
        <v>128</v>
      </c>
      <c r="B365" s="56">
        <v>1128</v>
      </c>
      <c r="C365" s="56" t="s">
        <v>2</v>
      </c>
      <c r="D365" s="102"/>
      <c r="E365" s="101" t="str">
        <f t="shared" si="250"/>
        <v>X</v>
      </c>
      <c r="F365" s="56" t="s">
        <v>148</v>
      </c>
      <c r="G365" s="64">
        <v>14</v>
      </c>
      <c r="H365" s="56" t="str">
        <f t="shared" si="251"/>
        <v>XXX107/14</v>
      </c>
      <c r="I365" s="99" t="s">
        <v>5</v>
      </c>
      <c r="J365" s="100" t="s">
        <v>6</v>
      </c>
      <c r="K365" s="103">
        <v>0.55555555555555558</v>
      </c>
      <c r="L365" s="104">
        <v>0.55694444444444446</v>
      </c>
      <c r="M365" s="57" t="s">
        <v>35</v>
      </c>
      <c r="N365" s="104">
        <v>0.5805555555555556</v>
      </c>
      <c r="O365" s="57" t="s">
        <v>92</v>
      </c>
      <c r="P365" s="56" t="str">
        <f t="shared" si="246"/>
        <v>OK</v>
      </c>
      <c r="Q365" s="105">
        <f t="shared" si="247"/>
        <v>2.3611111111111138E-2</v>
      </c>
      <c r="R365" s="105">
        <f t="shared" si="248"/>
        <v>1.388888888888884E-3</v>
      </c>
      <c r="S365" s="105">
        <f t="shared" si="249"/>
        <v>2.5000000000000022E-2</v>
      </c>
      <c r="T365" s="105">
        <f t="shared" si="252"/>
        <v>0</v>
      </c>
      <c r="U365" s="56">
        <v>21.8</v>
      </c>
      <c r="V365" s="56">
        <f>INDEX('Počty dní'!F:J,MATCH(E365,'Počty dní'!C:C,0),4)</f>
        <v>47</v>
      </c>
      <c r="W365" s="166">
        <f t="shared" si="253"/>
        <v>1024.6000000000001</v>
      </c>
      <c r="X365" s="21"/>
    </row>
    <row r="366" spans="1:48" x14ac:dyDescent="0.25">
      <c r="A366" s="140">
        <v>128</v>
      </c>
      <c r="B366" s="56">
        <v>1128</v>
      </c>
      <c r="C366" s="56" t="s">
        <v>2</v>
      </c>
      <c r="D366" s="102"/>
      <c r="E366" s="101" t="str">
        <f t="shared" si="250"/>
        <v>X</v>
      </c>
      <c r="F366" s="56" t="s">
        <v>148</v>
      </c>
      <c r="G366" s="64">
        <v>16</v>
      </c>
      <c r="H366" s="56" t="str">
        <f t="shared" si="251"/>
        <v>XXX107/16</v>
      </c>
      <c r="I366" s="99" t="s">
        <v>5</v>
      </c>
      <c r="J366" s="100" t="s">
        <v>6</v>
      </c>
      <c r="K366" s="103">
        <v>0.59652777777777777</v>
      </c>
      <c r="L366" s="104">
        <v>0.59722222222222221</v>
      </c>
      <c r="M366" s="57" t="s">
        <v>92</v>
      </c>
      <c r="N366" s="104">
        <v>0.60625000000000007</v>
      </c>
      <c r="O366" s="57" t="s">
        <v>29</v>
      </c>
      <c r="P366" s="56" t="str">
        <f t="shared" si="246"/>
        <v>OK</v>
      </c>
      <c r="Q366" s="105">
        <f t="shared" si="247"/>
        <v>9.0277777777778567E-3</v>
      </c>
      <c r="R366" s="105">
        <f t="shared" si="248"/>
        <v>6.9444444444444198E-4</v>
      </c>
      <c r="S366" s="105">
        <f t="shared" si="249"/>
        <v>9.7222222222222987E-3</v>
      </c>
      <c r="T366" s="105">
        <f t="shared" si="252"/>
        <v>1.5972222222222165E-2</v>
      </c>
      <c r="U366" s="56">
        <v>8.1</v>
      </c>
      <c r="V366" s="56">
        <f>INDEX('Počty dní'!F:J,MATCH(E366,'Počty dní'!C:C,0),4)</f>
        <v>47</v>
      </c>
      <c r="W366" s="166">
        <f t="shared" si="253"/>
        <v>380.7</v>
      </c>
      <c r="X366" s="21"/>
    </row>
    <row r="367" spans="1:48" x14ac:dyDescent="0.25">
      <c r="A367" s="140">
        <v>128</v>
      </c>
      <c r="B367" s="56">
        <v>1128</v>
      </c>
      <c r="C367" s="56" t="s">
        <v>2</v>
      </c>
      <c r="D367" s="102"/>
      <c r="E367" s="101" t="str">
        <f t="shared" si="250"/>
        <v>X</v>
      </c>
      <c r="F367" s="56" t="s">
        <v>124</v>
      </c>
      <c r="G367" s="64">
        <v>17</v>
      </c>
      <c r="H367" s="56" t="str">
        <f t="shared" si="251"/>
        <v>XXX102/17</v>
      </c>
      <c r="I367" s="99" t="s">
        <v>5</v>
      </c>
      <c r="J367" s="100" t="s">
        <v>6</v>
      </c>
      <c r="K367" s="103">
        <v>0.60625000000000007</v>
      </c>
      <c r="L367" s="104">
        <v>0.60763888888888895</v>
      </c>
      <c r="M367" s="57" t="s">
        <v>29</v>
      </c>
      <c r="N367" s="104">
        <v>0.63263888888888886</v>
      </c>
      <c r="O367" s="57" t="s">
        <v>97</v>
      </c>
      <c r="P367" s="56" t="str">
        <f t="shared" si="246"/>
        <v>OK</v>
      </c>
      <c r="Q367" s="105">
        <f t="shared" si="247"/>
        <v>2.4999999999999911E-2</v>
      </c>
      <c r="R367" s="105">
        <f t="shared" si="248"/>
        <v>1.388888888888884E-3</v>
      </c>
      <c r="S367" s="105">
        <f t="shared" si="249"/>
        <v>2.6388888888888795E-2</v>
      </c>
      <c r="T367" s="105">
        <f t="shared" si="252"/>
        <v>0</v>
      </c>
      <c r="U367" s="56">
        <v>20.2</v>
      </c>
      <c r="V367" s="56">
        <f>INDEX('Počty dní'!F:J,MATCH(E367,'Počty dní'!C:C,0),4)</f>
        <v>47</v>
      </c>
      <c r="W367" s="166">
        <f t="shared" si="253"/>
        <v>949.4</v>
      </c>
      <c r="X367" s="21"/>
    </row>
    <row r="368" spans="1:48" x14ac:dyDescent="0.25">
      <c r="A368" s="140">
        <v>128</v>
      </c>
      <c r="B368" s="56">
        <v>1128</v>
      </c>
      <c r="C368" s="56" t="s">
        <v>2</v>
      </c>
      <c r="D368" s="102"/>
      <c r="E368" s="101" t="str">
        <f t="shared" si="250"/>
        <v>X</v>
      </c>
      <c r="F368" s="56" t="s">
        <v>124</v>
      </c>
      <c r="G368" s="73">
        <v>20</v>
      </c>
      <c r="H368" s="56" t="str">
        <f t="shared" si="251"/>
        <v>XXX102/20</v>
      </c>
      <c r="I368" s="99" t="s">
        <v>5</v>
      </c>
      <c r="J368" s="100" t="s">
        <v>6</v>
      </c>
      <c r="K368" s="123">
        <v>0.63263888888888886</v>
      </c>
      <c r="L368" s="124">
        <v>0.63402777777777775</v>
      </c>
      <c r="M368" s="57" t="s">
        <v>97</v>
      </c>
      <c r="N368" s="124">
        <v>0.66319444444444442</v>
      </c>
      <c r="O368" s="57" t="s">
        <v>29</v>
      </c>
      <c r="P368" s="56" t="str">
        <f t="shared" si="246"/>
        <v>OK</v>
      </c>
      <c r="Q368" s="105">
        <f t="shared" si="247"/>
        <v>2.9166666666666674E-2</v>
      </c>
      <c r="R368" s="105">
        <f t="shared" si="248"/>
        <v>1.388888888888884E-3</v>
      </c>
      <c r="S368" s="105">
        <f t="shared" si="249"/>
        <v>3.0555555555555558E-2</v>
      </c>
      <c r="T368" s="105">
        <f t="shared" si="252"/>
        <v>0</v>
      </c>
      <c r="U368" s="56">
        <v>6.1</v>
      </c>
      <c r="V368" s="56">
        <f>INDEX('Počty dní'!F:J,MATCH(E368,'Počty dní'!C:C,0),4)</f>
        <v>47</v>
      </c>
      <c r="W368" s="166">
        <f t="shared" si="253"/>
        <v>286.7</v>
      </c>
      <c r="X368" s="21"/>
    </row>
    <row r="369" spans="1:48" x14ac:dyDescent="0.25">
      <c r="A369" s="140">
        <v>128</v>
      </c>
      <c r="B369" s="56">
        <v>1128</v>
      </c>
      <c r="C369" s="56" t="s">
        <v>2</v>
      </c>
      <c r="D369" s="102"/>
      <c r="E369" s="101" t="str">
        <f t="shared" si="250"/>
        <v>X</v>
      </c>
      <c r="F369" s="56" t="s">
        <v>148</v>
      </c>
      <c r="G369" s="71">
        <v>17</v>
      </c>
      <c r="H369" s="56" t="str">
        <f t="shared" si="251"/>
        <v>XXX107/17</v>
      </c>
      <c r="I369" s="99" t="s">
        <v>5</v>
      </c>
      <c r="J369" s="100" t="s">
        <v>6</v>
      </c>
      <c r="K369" s="103">
        <v>0.6645833333333333</v>
      </c>
      <c r="L369" s="124">
        <v>0.66666666666666663</v>
      </c>
      <c r="M369" s="57" t="s">
        <v>29</v>
      </c>
      <c r="N369" s="104">
        <v>0.69652777777777775</v>
      </c>
      <c r="O369" s="57" t="s">
        <v>35</v>
      </c>
      <c r="P369" s="56" t="str">
        <f t="shared" si="246"/>
        <v>OK</v>
      </c>
      <c r="Q369" s="105">
        <f t="shared" si="247"/>
        <v>2.9861111111111116E-2</v>
      </c>
      <c r="R369" s="105">
        <f t="shared" si="248"/>
        <v>2.0833333333333259E-3</v>
      </c>
      <c r="S369" s="105">
        <f t="shared" si="249"/>
        <v>3.1944444444444442E-2</v>
      </c>
      <c r="T369" s="105">
        <f t="shared" si="252"/>
        <v>1.388888888888884E-3</v>
      </c>
      <c r="U369" s="56">
        <v>27</v>
      </c>
      <c r="V369" s="56">
        <f>INDEX('Počty dní'!F:J,MATCH(E369,'Počty dní'!C:C,0),4)</f>
        <v>47</v>
      </c>
      <c r="W369" s="166">
        <f t="shared" si="253"/>
        <v>1269</v>
      </c>
      <c r="X369" s="21"/>
    </row>
    <row r="370" spans="1:48" ht="15.75" thickBot="1" x14ac:dyDescent="0.3">
      <c r="A370" s="141">
        <v>128</v>
      </c>
      <c r="B370" s="58">
        <v>1128</v>
      </c>
      <c r="C370" s="58" t="s">
        <v>2</v>
      </c>
      <c r="D370" s="106"/>
      <c r="E370" s="168" t="str">
        <f t="shared" ref="E370" si="255">CONCATENATE(C370,D370)</f>
        <v>X</v>
      </c>
      <c r="F370" s="58" t="s">
        <v>157</v>
      </c>
      <c r="G370" s="197">
        <v>7</v>
      </c>
      <c r="H370" s="58" t="str">
        <f t="shared" ref="H370" si="256">CONCATENATE(F370,"/",G370)</f>
        <v>XXX109/7</v>
      </c>
      <c r="I370" s="198" t="s">
        <v>5</v>
      </c>
      <c r="J370" s="194" t="s">
        <v>6</v>
      </c>
      <c r="K370" s="107">
        <v>0.73611111111111116</v>
      </c>
      <c r="L370" s="108">
        <v>0.7368055555555556</v>
      </c>
      <c r="M370" s="59" t="s">
        <v>35</v>
      </c>
      <c r="N370" s="108">
        <v>0.75277777777777777</v>
      </c>
      <c r="O370" s="59" t="s">
        <v>35</v>
      </c>
      <c r="P370" s="158"/>
      <c r="Q370" s="170">
        <f t="shared" si="247"/>
        <v>1.5972222222222165E-2</v>
      </c>
      <c r="R370" s="170">
        <f t="shared" si="248"/>
        <v>6.9444444444444198E-4</v>
      </c>
      <c r="S370" s="170">
        <f t="shared" si="249"/>
        <v>1.6666666666666607E-2</v>
      </c>
      <c r="T370" s="170">
        <f t="shared" si="252"/>
        <v>3.9583333333333415E-2</v>
      </c>
      <c r="U370" s="58">
        <v>15.7</v>
      </c>
      <c r="V370" s="58">
        <f>INDEX('Počty dní'!F:J,MATCH(E370,'Počty dní'!C:C,0),4)</f>
        <v>47</v>
      </c>
      <c r="W370" s="171">
        <f t="shared" ref="W370" si="257">V370*U370</f>
        <v>737.9</v>
      </c>
      <c r="X370" s="21"/>
    </row>
    <row r="371" spans="1:48" ht="15.75" thickBot="1" x14ac:dyDescent="0.3">
      <c r="A371" s="172" t="str">
        <f ca="1">CONCATENATE(INDIRECT("R[-1]C[0]",FALSE),"celkem")</f>
        <v>128celkem</v>
      </c>
      <c r="B371" s="173"/>
      <c r="C371" s="173" t="str">
        <f ca="1">INDIRECT("R[-1]C[12]",FALSE)</f>
        <v>Měřín,,nám.</v>
      </c>
      <c r="D371" s="174"/>
      <c r="E371" s="173"/>
      <c r="F371" s="175"/>
      <c r="G371" s="173"/>
      <c r="H371" s="176"/>
      <c r="I371" s="177"/>
      <c r="J371" s="178" t="str">
        <f ca="1">INDIRECT("R[-3]C[0]",FALSE)</f>
        <v>V</v>
      </c>
      <c r="K371" s="179"/>
      <c r="L371" s="180"/>
      <c r="M371" s="181"/>
      <c r="N371" s="180"/>
      <c r="O371" s="182"/>
      <c r="P371" s="173"/>
      <c r="Q371" s="195">
        <f>SUM(Q357:Q370)</f>
        <v>0.28541666666666665</v>
      </c>
      <c r="R371" s="195">
        <f>SUM(R357:R370)</f>
        <v>2.0138888888888873E-2</v>
      </c>
      <c r="S371" s="195">
        <f>SUM(S357:S370)</f>
        <v>0.30555555555555558</v>
      </c>
      <c r="T371" s="195">
        <f>SUM(T357:T370)</f>
        <v>0.25</v>
      </c>
      <c r="U371" s="184">
        <f>SUM(U357:U370)</f>
        <v>220.59999999999997</v>
      </c>
      <c r="V371" s="185"/>
      <c r="W371" s="186">
        <f>SUM(W357:W370)</f>
        <v>10368.199999999999</v>
      </c>
      <c r="X371" s="21"/>
    </row>
    <row r="372" spans="1:48" x14ac:dyDescent="0.25">
      <c r="E372" s="116"/>
      <c r="G372" s="67"/>
      <c r="K372" s="117"/>
      <c r="L372" s="118"/>
      <c r="M372" s="63"/>
      <c r="N372" s="118"/>
      <c r="O372" s="63"/>
      <c r="X372" s="21"/>
    </row>
    <row r="373" spans="1:48" ht="15.75" thickBot="1" x14ac:dyDescent="0.3">
      <c r="E373" s="116"/>
      <c r="G373" s="67"/>
      <c r="K373" s="117"/>
      <c r="L373" s="118"/>
      <c r="M373" s="63"/>
      <c r="N373" s="118"/>
      <c r="O373" s="63"/>
      <c r="X373" s="21"/>
    </row>
    <row r="374" spans="1:48" x14ac:dyDescent="0.25">
      <c r="A374" s="138">
        <v>129</v>
      </c>
      <c r="B374" s="53">
        <v>1129</v>
      </c>
      <c r="C374" s="53" t="s">
        <v>2</v>
      </c>
      <c r="D374" s="96"/>
      <c r="E374" s="160" t="str">
        <f t="shared" ref="E374" si="258">CONCATENATE(C374,D374)</f>
        <v>X</v>
      </c>
      <c r="F374" s="53" t="s">
        <v>124</v>
      </c>
      <c r="G374" s="188">
        <v>2</v>
      </c>
      <c r="H374" s="53" t="str">
        <f t="shared" ref="H374" si="259">CONCATENATE(F374,"/",G374)</f>
        <v>XXX102/2</v>
      </c>
      <c r="I374" s="95" t="s">
        <v>5</v>
      </c>
      <c r="J374" s="96" t="s">
        <v>5</v>
      </c>
      <c r="K374" s="162">
        <v>0.19444444444444445</v>
      </c>
      <c r="L374" s="163">
        <v>0.19444444444444445</v>
      </c>
      <c r="M374" s="164" t="s">
        <v>97</v>
      </c>
      <c r="N374" s="163">
        <v>0.22013888888888888</v>
      </c>
      <c r="O374" s="164" t="s">
        <v>29</v>
      </c>
      <c r="P374" s="53" t="str">
        <f t="shared" ref="P374:P390" si="260">IF(M375=O374,"OK","POZOR")</f>
        <v>OK</v>
      </c>
      <c r="Q374" s="165">
        <f t="shared" ref="Q374:Q391" si="261">IF(ISNUMBER(G374),N374-L374,IF(F374="přejezd",N374-L374,0))</f>
        <v>2.5694444444444436E-2</v>
      </c>
      <c r="R374" s="165">
        <f t="shared" ref="R374:R391" si="262">IF(ISNUMBER(G374),L374-K374,0)</f>
        <v>0</v>
      </c>
      <c r="S374" s="165">
        <f t="shared" ref="S374:S391" si="263">Q374+R374</f>
        <v>2.5694444444444436E-2</v>
      </c>
      <c r="T374" s="165"/>
      <c r="U374" s="53">
        <v>20.2</v>
      </c>
      <c r="V374" s="53">
        <f>INDEX('Počty dní'!F:J,MATCH(E374,'Počty dní'!C:C,0),4)</f>
        <v>47</v>
      </c>
      <c r="W374" s="98">
        <f t="shared" ref="W374:W391" si="264">V374*U374</f>
        <v>949.4</v>
      </c>
      <c r="X374" s="21"/>
    </row>
    <row r="375" spans="1:48" x14ac:dyDescent="0.25">
      <c r="A375" s="140">
        <v>129</v>
      </c>
      <c r="B375" s="56">
        <v>1129</v>
      </c>
      <c r="C375" s="56" t="s">
        <v>2</v>
      </c>
      <c r="D375" s="102"/>
      <c r="E375" s="101" t="str">
        <f>CONCATENATE(C375,D375)</f>
        <v>X</v>
      </c>
      <c r="F375" s="56" t="s">
        <v>148</v>
      </c>
      <c r="G375" s="64">
        <v>3</v>
      </c>
      <c r="H375" s="56" t="str">
        <f>CONCATENATE(F375,"/",G375)</f>
        <v>XXX107/3</v>
      </c>
      <c r="I375" s="99" t="s">
        <v>5</v>
      </c>
      <c r="J375" s="102" t="s">
        <v>5</v>
      </c>
      <c r="K375" s="103">
        <v>0.24513888888888888</v>
      </c>
      <c r="L375" s="104">
        <v>0.24583333333333335</v>
      </c>
      <c r="M375" s="57" t="s">
        <v>29</v>
      </c>
      <c r="N375" s="104">
        <v>0.27499999999999997</v>
      </c>
      <c r="O375" s="57" t="s">
        <v>35</v>
      </c>
      <c r="P375" s="56" t="str">
        <f t="shared" si="260"/>
        <v>OK</v>
      </c>
      <c r="Q375" s="105">
        <f t="shared" si="261"/>
        <v>2.9166666666666619E-2</v>
      </c>
      <c r="R375" s="105">
        <f t="shared" si="262"/>
        <v>6.9444444444446973E-4</v>
      </c>
      <c r="S375" s="105">
        <f t="shared" si="263"/>
        <v>2.9861111111111088E-2</v>
      </c>
      <c r="T375" s="105">
        <f t="shared" ref="T375:T391" si="265">K375-N374</f>
        <v>2.4999999999999994E-2</v>
      </c>
      <c r="U375" s="56">
        <v>27</v>
      </c>
      <c r="V375" s="56">
        <f>INDEX('Počty dní'!F:J,MATCH(E375,'Počty dní'!C:C,0),4)</f>
        <v>47</v>
      </c>
      <c r="W375" s="166">
        <f t="shared" si="264"/>
        <v>1269</v>
      </c>
      <c r="X375" s="21"/>
    </row>
    <row r="376" spans="1:48" x14ac:dyDescent="0.25">
      <c r="A376" s="140">
        <v>129</v>
      </c>
      <c r="B376" s="56">
        <v>1129</v>
      </c>
      <c r="C376" s="56" t="s">
        <v>2</v>
      </c>
      <c r="D376" s="102"/>
      <c r="E376" s="101" t="str">
        <f>CONCATENATE(C376,D376)</f>
        <v>X</v>
      </c>
      <c r="F376" s="56" t="s">
        <v>157</v>
      </c>
      <c r="G376" s="71">
        <v>4</v>
      </c>
      <c r="H376" s="56" t="str">
        <f>CONCATENATE(F376,"/",G376)</f>
        <v>XXX109/4</v>
      </c>
      <c r="I376" s="99" t="s">
        <v>5</v>
      </c>
      <c r="J376" s="100" t="s">
        <v>5</v>
      </c>
      <c r="K376" s="103">
        <v>0.27638888888888885</v>
      </c>
      <c r="L376" s="104">
        <v>0.27777777777777779</v>
      </c>
      <c r="M376" s="57" t="s">
        <v>35</v>
      </c>
      <c r="N376" s="104">
        <v>0.28819444444444448</v>
      </c>
      <c r="O376" s="57" t="s">
        <v>159</v>
      </c>
      <c r="P376" s="56" t="str">
        <f t="shared" si="260"/>
        <v>OK</v>
      </c>
      <c r="Q376" s="105">
        <f t="shared" si="261"/>
        <v>1.0416666666666685E-2</v>
      </c>
      <c r="R376" s="105">
        <f t="shared" si="262"/>
        <v>1.3888888888889395E-3</v>
      </c>
      <c r="S376" s="105">
        <f t="shared" si="263"/>
        <v>1.1805555555555625E-2</v>
      </c>
      <c r="T376" s="105">
        <f t="shared" si="265"/>
        <v>1.388888888888884E-3</v>
      </c>
      <c r="U376" s="56">
        <v>9.1</v>
      </c>
      <c r="V376" s="56">
        <f>INDEX('Počty dní'!F:J,MATCH(E376,'Počty dní'!C:C,0),4)</f>
        <v>47</v>
      </c>
      <c r="W376" s="166">
        <f>V376*U376</f>
        <v>427.7</v>
      </c>
      <c r="X376" s="21"/>
    </row>
    <row r="377" spans="1:48" x14ac:dyDescent="0.25">
      <c r="A377" s="140">
        <v>129</v>
      </c>
      <c r="B377" s="56">
        <v>1129</v>
      </c>
      <c r="C377" s="56" t="s">
        <v>2</v>
      </c>
      <c r="D377" s="102"/>
      <c r="E377" s="101" t="str">
        <f>CONCATENATE(C377,D377)</f>
        <v>X</v>
      </c>
      <c r="F377" s="56" t="s">
        <v>158</v>
      </c>
      <c r="G377" s="71">
        <v>2</v>
      </c>
      <c r="H377" s="56" t="str">
        <f>CONCATENATE(F377,"/",G377)</f>
        <v>XXX108/2</v>
      </c>
      <c r="I377" s="99" t="s">
        <v>5</v>
      </c>
      <c r="J377" s="100" t="s">
        <v>5</v>
      </c>
      <c r="K377" s="103">
        <v>0.28819444444444448</v>
      </c>
      <c r="L377" s="104">
        <v>0.2902777777777778</v>
      </c>
      <c r="M377" s="57" t="s">
        <v>159</v>
      </c>
      <c r="N377" s="104">
        <v>0.30069444444444443</v>
      </c>
      <c r="O377" s="57" t="s">
        <v>31</v>
      </c>
      <c r="P377" s="56" t="str">
        <f t="shared" si="260"/>
        <v>OK</v>
      </c>
      <c r="Q377" s="105">
        <f t="shared" si="261"/>
        <v>1.041666666666663E-2</v>
      </c>
      <c r="R377" s="105">
        <f t="shared" si="262"/>
        <v>2.0833333333333259E-3</v>
      </c>
      <c r="S377" s="105">
        <f t="shared" si="263"/>
        <v>1.2499999999999956E-2</v>
      </c>
      <c r="T377" s="105">
        <f t="shared" si="265"/>
        <v>0</v>
      </c>
      <c r="U377" s="56">
        <v>8.6999999999999993</v>
      </c>
      <c r="V377" s="56">
        <f>INDEX('Počty dní'!F:J,MATCH(E377,'Počty dní'!C:C,0),4)</f>
        <v>47</v>
      </c>
      <c r="W377" s="166">
        <f>V377*U377</f>
        <v>408.9</v>
      </c>
      <c r="X377" s="21"/>
    </row>
    <row r="378" spans="1:48" x14ac:dyDescent="0.25">
      <c r="A378" s="140">
        <v>129</v>
      </c>
      <c r="B378" s="56">
        <v>1129</v>
      </c>
      <c r="C378" s="56" t="s">
        <v>2</v>
      </c>
      <c r="D378" s="102"/>
      <c r="E378" s="56" t="str">
        <f t="shared" ref="E378" si="266">CONCATENATE(C378,D378)</f>
        <v>X</v>
      </c>
      <c r="F378" s="56" t="s">
        <v>82</v>
      </c>
      <c r="G378" s="56"/>
      <c r="H378" s="56" t="str">
        <f t="shared" ref="H378" si="267">CONCATENATE(F378,"/",G378)</f>
        <v>přejezd/</v>
      </c>
      <c r="I378" s="99"/>
      <c r="J378" s="100" t="s">
        <v>5</v>
      </c>
      <c r="K378" s="103">
        <v>0.30069444444444443</v>
      </c>
      <c r="L378" s="104">
        <v>0.30069444444444443</v>
      </c>
      <c r="M378" s="57" t="s">
        <v>31</v>
      </c>
      <c r="N378" s="104">
        <v>0.30416666666666664</v>
      </c>
      <c r="O378" s="57" t="s">
        <v>29</v>
      </c>
      <c r="P378" s="56" t="str">
        <f t="shared" si="260"/>
        <v>OK</v>
      </c>
      <c r="Q378" s="105">
        <f t="shared" si="261"/>
        <v>3.4722222222222099E-3</v>
      </c>
      <c r="R378" s="105">
        <f t="shared" si="262"/>
        <v>0</v>
      </c>
      <c r="S378" s="105">
        <f t="shared" si="263"/>
        <v>3.4722222222222099E-3</v>
      </c>
      <c r="T378" s="105">
        <f t="shared" si="265"/>
        <v>0</v>
      </c>
      <c r="U378" s="56">
        <v>0</v>
      </c>
      <c r="V378" s="56">
        <f>INDEX('Počty dní'!F:J,MATCH(E378,'Počty dní'!C:C,0),4)</f>
        <v>47</v>
      </c>
      <c r="W378" s="166">
        <f t="shared" si="264"/>
        <v>0</v>
      </c>
      <c r="X378" s="21"/>
      <c r="AL378" s="27"/>
      <c r="AM378" s="27"/>
      <c r="AP378" s="16"/>
      <c r="AQ378" s="16"/>
      <c r="AR378" s="16"/>
      <c r="AS378" s="16"/>
      <c r="AT378" s="16"/>
      <c r="AU378" s="28"/>
      <c r="AV378" s="28"/>
    </row>
    <row r="379" spans="1:48" x14ac:dyDescent="0.25">
      <c r="A379" s="140">
        <v>129</v>
      </c>
      <c r="B379" s="56">
        <v>1129</v>
      </c>
      <c r="C379" s="56" t="s">
        <v>2</v>
      </c>
      <c r="D379" s="102"/>
      <c r="E379" s="101" t="str">
        <f t="shared" ref="E379:E385" si="268">CONCATENATE(C379,D379)</f>
        <v>X</v>
      </c>
      <c r="F379" s="56" t="s">
        <v>126</v>
      </c>
      <c r="G379" s="55">
        <v>7</v>
      </c>
      <c r="H379" s="56" t="str">
        <f t="shared" ref="H379:H385" si="269">CONCATENATE(F379,"/",G379)</f>
        <v>XXX104/7</v>
      </c>
      <c r="I379" s="56" t="s">
        <v>5</v>
      </c>
      <c r="J379" s="100" t="s">
        <v>5</v>
      </c>
      <c r="K379" s="103">
        <v>0.35486111111111113</v>
      </c>
      <c r="L379" s="104">
        <v>0.35555555555555557</v>
      </c>
      <c r="M379" s="57" t="s">
        <v>29</v>
      </c>
      <c r="N379" s="104">
        <v>0.36388888888888887</v>
      </c>
      <c r="O379" s="57" t="s">
        <v>128</v>
      </c>
      <c r="P379" s="56" t="str">
        <f t="shared" si="260"/>
        <v>OK</v>
      </c>
      <c r="Q379" s="105">
        <f t="shared" si="261"/>
        <v>8.3333333333333037E-3</v>
      </c>
      <c r="R379" s="105">
        <f t="shared" si="262"/>
        <v>6.9444444444444198E-4</v>
      </c>
      <c r="S379" s="105">
        <f t="shared" si="263"/>
        <v>9.0277777777777457E-3</v>
      </c>
      <c r="T379" s="105">
        <f t="shared" si="265"/>
        <v>5.0694444444444486E-2</v>
      </c>
      <c r="U379" s="56">
        <v>6.1</v>
      </c>
      <c r="V379" s="56">
        <f>INDEX('Počty dní'!F:J,MATCH(E379,'Počty dní'!C:C,0),4)</f>
        <v>47</v>
      </c>
      <c r="W379" s="166">
        <f>V379*U379</f>
        <v>286.7</v>
      </c>
      <c r="X379" s="21"/>
    </row>
    <row r="380" spans="1:48" x14ac:dyDescent="0.25">
      <c r="A380" s="140">
        <v>129</v>
      </c>
      <c r="B380" s="56">
        <v>1129</v>
      </c>
      <c r="C380" s="56" t="s">
        <v>2</v>
      </c>
      <c r="D380" s="102"/>
      <c r="E380" s="101" t="str">
        <f t="shared" si="268"/>
        <v>X</v>
      </c>
      <c r="F380" s="56" t="s">
        <v>126</v>
      </c>
      <c r="G380" s="64">
        <v>10</v>
      </c>
      <c r="H380" s="56" t="str">
        <f t="shared" si="269"/>
        <v>XXX104/10</v>
      </c>
      <c r="I380" s="56" t="s">
        <v>5</v>
      </c>
      <c r="J380" s="100" t="s">
        <v>5</v>
      </c>
      <c r="K380" s="103">
        <v>0.38472222222222224</v>
      </c>
      <c r="L380" s="104">
        <v>0.38541666666666669</v>
      </c>
      <c r="M380" s="57" t="s">
        <v>128</v>
      </c>
      <c r="N380" s="104">
        <v>0.39374999999999999</v>
      </c>
      <c r="O380" s="57" t="s">
        <v>29</v>
      </c>
      <c r="P380" s="56" t="str">
        <f t="shared" si="260"/>
        <v>OK</v>
      </c>
      <c r="Q380" s="105">
        <f t="shared" si="261"/>
        <v>8.3333333333333037E-3</v>
      </c>
      <c r="R380" s="105">
        <f t="shared" si="262"/>
        <v>6.9444444444444198E-4</v>
      </c>
      <c r="S380" s="105">
        <f t="shared" si="263"/>
        <v>9.0277777777777457E-3</v>
      </c>
      <c r="T380" s="105">
        <f t="shared" si="265"/>
        <v>2.083333333333337E-2</v>
      </c>
      <c r="U380" s="56">
        <v>6.1</v>
      </c>
      <c r="V380" s="56">
        <f>INDEX('Počty dní'!F:J,MATCH(E380,'Počty dní'!C:C,0),4)</f>
        <v>47</v>
      </c>
      <c r="W380" s="166">
        <f>V380*U380</f>
        <v>286.7</v>
      </c>
      <c r="X380" s="21"/>
    </row>
    <row r="381" spans="1:48" x14ac:dyDescent="0.25">
      <c r="A381" s="140">
        <v>129</v>
      </c>
      <c r="B381" s="56">
        <v>1129</v>
      </c>
      <c r="C381" s="56" t="s">
        <v>2</v>
      </c>
      <c r="D381" s="102"/>
      <c r="E381" s="101" t="str">
        <f t="shared" si="268"/>
        <v>X</v>
      </c>
      <c r="F381" s="56" t="s">
        <v>126</v>
      </c>
      <c r="G381" s="55">
        <v>9</v>
      </c>
      <c r="H381" s="56" t="str">
        <f t="shared" si="269"/>
        <v>XXX104/9</v>
      </c>
      <c r="I381" s="56" t="s">
        <v>5</v>
      </c>
      <c r="J381" s="100" t="s">
        <v>5</v>
      </c>
      <c r="K381" s="103">
        <v>0.39652777777777776</v>
      </c>
      <c r="L381" s="104">
        <v>0.3972222222222222</v>
      </c>
      <c r="M381" s="57" t="s">
        <v>29</v>
      </c>
      <c r="N381" s="104">
        <v>0.41319444444444442</v>
      </c>
      <c r="O381" s="57" t="s">
        <v>37</v>
      </c>
      <c r="P381" s="56" t="str">
        <f t="shared" si="260"/>
        <v>OK</v>
      </c>
      <c r="Q381" s="105">
        <f t="shared" si="261"/>
        <v>1.5972222222222221E-2</v>
      </c>
      <c r="R381" s="105">
        <f t="shared" si="262"/>
        <v>6.9444444444444198E-4</v>
      </c>
      <c r="S381" s="105">
        <f t="shared" si="263"/>
        <v>1.6666666666666663E-2</v>
      </c>
      <c r="T381" s="105">
        <f t="shared" si="265"/>
        <v>2.7777777777777679E-3</v>
      </c>
      <c r="U381" s="56">
        <v>12.7</v>
      </c>
      <c r="V381" s="56">
        <f>INDEX('Počty dní'!F:J,MATCH(E381,'Počty dní'!C:C,0),4)</f>
        <v>47</v>
      </c>
      <c r="W381" s="166">
        <f>V381*U381</f>
        <v>596.9</v>
      </c>
      <c r="X381" s="21"/>
    </row>
    <row r="382" spans="1:48" x14ac:dyDescent="0.25">
      <c r="A382" s="140">
        <v>129</v>
      </c>
      <c r="B382" s="56">
        <v>1129</v>
      </c>
      <c r="C382" s="56" t="s">
        <v>2</v>
      </c>
      <c r="D382" s="102"/>
      <c r="E382" s="101" t="str">
        <f t="shared" si="268"/>
        <v>X</v>
      </c>
      <c r="F382" s="56" t="s">
        <v>126</v>
      </c>
      <c r="G382" s="64">
        <v>12</v>
      </c>
      <c r="H382" s="56" t="str">
        <f t="shared" si="269"/>
        <v>XXX104/12</v>
      </c>
      <c r="I382" s="56" t="s">
        <v>5</v>
      </c>
      <c r="J382" s="100" t="s">
        <v>5</v>
      </c>
      <c r="K382" s="103">
        <v>0.41875000000000001</v>
      </c>
      <c r="L382" s="104">
        <v>0.41944444444444445</v>
      </c>
      <c r="M382" s="57" t="s">
        <v>37</v>
      </c>
      <c r="N382" s="104">
        <v>0.43541666666666662</v>
      </c>
      <c r="O382" s="57" t="s">
        <v>29</v>
      </c>
      <c r="P382" s="56" t="str">
        <f t="shared" si="260"/>
        <v>OK</v>
      </c>
      <c r="Q382" s="105">
        <f t="shared" si="261"/>
        <v>1.5972222222222165E-2</v>
      </c>
      <c r="R382" s="105">
        <f t="shared" si="262"/>
        <v>6.9444444444444198E-4</v>
      </c>
      <c r="S382" s="105">
        <f t="shared" si="263"/>
        <v>1.6666666666666607E-2</v>
      </c>
      <c r="T382" s="105">
        <f t="shared" si="265"/>
        <v>5.5555555555555913E-3</v>
      </c>
      <c r="U382" s="56">
        <v>12.7</v>
      </c>
      <c r="V382" s="56">
        <f>INDEX('Počty dní'!F:J,MATCH(E382,'Počty dní'!C:C,0),4)</f>
        <v>47</v>
      </c>
      <c r="W382" s="166">
        <f>V382*U382</f>
        <v>596.9</v>
      </c>
      <c r="X382" s="21"/>
    </row>
    <row r="383" spans="1:48" x14ac:dyDescent="0.25">
      <c r="A383" s="140">
        <v>129</v>
      </c>
      <c r="B383" s="56">
        <v>1129</v>
      </c>
      <c r="C383" s="56" t="s">
        <v>2</v>
      </c>
      <c r="D383" s="102"/>
      <c r="E383" s="101" t="str">
        <f t="shared" si="268"/>
        <v>X</v>
      </c>
      <c r="F383" s="56" t="s">
        <v>158</v>
      </c>
      <c r="G383" s="71">
        <v>9</v>
      </c>
      <c r="H383" s="56" t="str">
        <f t="shared" si="269"/>
        <v>XXX108/9</v>
      </c>
      <c r="I383" s="99" t="s">
        <v>5</v>
      </c>
      <c r="J383" s="100" t="s">
        <v>5</v>
      </c>
      <c r="K383" s="103">
        <v>0.54861111111111105</v>
      </c>
      <c r="L383" s="104">
        <v>0.55069444444444449</v>
      </c>
      <c r="M383" s="57" t="s">
        <v>29</v>
      </c>
      <c r="N383" s="104">
        <v>0.56944444444444442</v>
      </c>
      <c r="O383" s="57" t="s">
        <v>29</v>
      </c>
      <c r="P383" s="56" t="str">
        <f t="shared" si="260"/>
        <v>OK</v>
      </c>
      <c r="Q383" s="105">
        <f t="shared" si="261"/>
        <v>1.8749999999999933E-2</v>
      </c>
      <c r="R383" s="105">
        <f t="shared" si="262"/>
        <v>2.083333333333437E-3</v>
      </c>
      <c r="S383" s="105">
        <f t="shared" si="263"/>
        <v>2.083333333333337E-2</v>
      </c>
      <c r="T383" s="105">
        <f t="shared" si="265"/>
        <v>0.11319444444444443</v>
      </c>
      <c r="U383" s="56">
        <v>17.100000000000001</v>
      </c>
      <c r="V383" s="56">
        <f>INDEX('Počty dní'!F:J,MATCH(E383,'Počty dní'!C:C,0),4)</f>
        <v>47</v>
      </c>
      <c r="W383" s="166">
        <f>V383*U383</f>
        <v>803.7</v>
      </c>
      <c r="X383" s="21"/>
    </row>
    <row r="384" spans="1:48" x14ac:dyDescent="0.25">
      <c r="A384" s="140">
        <v>129</v>
      </c>
      <c r="B384" s="56">
        <v>1129</v>
      </c>
      <c r="C384" s="56" t="s">
        <v>2</v>
      </c>
      <c r="D384" s="102"/>
      <c r="E384" s="101" t="str">
        <f t="shared" si="268"/>
        <v>X</v>
      </c>
      <c r="F384" s="56" t="s">
        <v>148</v>
      </c>
      <c r="G384" s="64">
        <v>13</v>
      </c>
      <c r="H384" s="56" t="str">
        <f t="shared" si="269"/>
        <v>XXX107/13</v>
      </c>
      <c r="I384" s="99" t="s">
        <v>5</v>
      </c>
      <c r="J384" s="100" t="s">
        <v>5</v>
      </c>
      <c r="K384" s="103">
        <v>0.58124999999999993</v>
      </c>
      <c r="L384" s="104">
        <v>0.58680555555555558</v>
      </c>
      <c r="M384" s="57" t="s">
        <v>29</v>
      </c>
      <c r="N384" s="104">
        <v>0.61805555555555558</v>
      </c>
      <c r="O384" s="57" t="s">
        <v>35</v>
      </c>
      <c r="P384" s="56" t="str">
        <f t="shared" si="260"/>
        <v>OK</v>
      </c>
      <c r="Q384" s="105">
        <f t="shared" si="261"/>
        <v>3.125E-2</v>
      </c>
      <c r="R384" s="105">
        <f t="shared" si="262"/>
        <v>5.5555555555556468E-3</v>
      </c>
      <c r="S384" s="105">
        <f t="shared" si="263"/>
        <v>3.6805555555555647E-2</v>
      </c>
      <c r="T384" s="105">
        <f t="shared" si="265"/>
        <v>1.1805555555555514E-2</v>
      </c>
      <c r="U384" s="56">
        <v>27.4</v>
      </c>
      <c r="V384" s="56">
        <f>INDEX('Počty dní'!F:J,MATCH(E384,'Počty dní'!C:C,0),4)</f>
        <v>47</v>
      </c>
      <c r="W384" s="166">
        <f t="shared" si="264"/>
        <v>1287.8</v>
      </c>
      <c r="X384" s="21"/>
    </row>
    <row r="385" spans="1:48" x14ac:dyDescent="0.25">
      <c r="A385" s="140">
        <v>129</v>
      </c>
      <c r="B385" s="56">
        <v>1129</v>
      </c>
      <c r="C385" s="56" t="s">
        <v>2</v>
      </c>
      <c r="D385" s="102"/>
      <c r="E385" s="101" t="str">
        <f t="shared" si="268"/>
        <v>X</v>
      </c>
      <c r="F385" s="56" t="s">
        <v>157</v>
      </c>
      <c r="G385" s="71">
        <v>5</v>
      </c>
      <c r="H385" s="56" t="str">
        <f t="shared" si="269"/>
        <v>XXX109/5</v>
      </c>
      <c r="I385" s="99" t="s">
        <v>5</v>
      </c>
      <c r="J385" s="100" t="s">
        <v>5</v>
      </c>
      <c r="K385" s="103">
        <v>0.61805555555555558</v>
      </c>
      <c r="L385" s="104">
        <v>0.61875000000000002</v>
      </c>
      <c r="M385" s="57" t="s">
        <v>35</v>
      </c>
      <c r="N385" s="104">
        <v>0.63472222222222219</v>
      </c>
      <c r="O385" s="57" t="s">
        <v>35</v>
      </c>
      <c r="P385" s="56" t="str">
        <f t="shared" si="260"/>
        <v>OK</v>
      </c>
      <c r="Q385" s="105">
        <f t="shared" si="261"/>
        <v>1.5972222222222165E-2</v>
      </c>
      <c r="R385" s="105">
        <f t="shared" si="262"/>
        <v>6.9444444444444198E-4</v>
      </c>
      <c r="S385" s="105">
        <f t="shared" si="263"/>
        <v>1.6666666666666607E-2</v>
      </c>
      <c r="T385" s="105">
        <f t="shared" si="265"/>
        <v>0</v>
      </c>
      <c r="U385" s="56">
        <v>15.7</v>
      </c>
      <c r="V385" s="56">
        <f>INDEX('Počty dní'!F:J,MATCH(E385,'Počty dní'!C:C,0),4)</f>
        <v>47</v>
      </c>
      <c r="W385" s="166">
        <f>V385*U385</f>
        <v>737.9</v>
      </c>
      <c r="X385" s="21"/>
    </row>
    <row r="386" spans="1:48" x14ac:dyDescent="0.25">
      <c r="A386" s="140">
        <v>129</v>
      </c>
      <c r="B386" s="56">
        <v>1129</v>
      </c>
      <c r="C386" s="56" t="s">
        <v>2</v>
      </c>
      <c r="D386" s="102"/>
      <c r="E386" s="101" t="str">
        <f t="shared" ref="E386:E387" si="270">CONCATENATE(C386,D386)</f>
        <v>X</v>
      </c>
      <c r="F386" s="56" t="s">
        <v>148</v>
      </c>
      <c r="G386" s="64">
        <v>20</v>
      </c>
      <c r="H386" s="56" t="str">
        <f t="shared" ref="H386:H387" si="271">CONCATENATE(F386,"/",G386)</f>
        <v>XXX107/20</v>
      </c>
      <c r="I386" s="99" t="s">
        <v>5</v>
      </c>
      <c r="J386" s="100" t="s">
        <v>5</v>
      </c>
      <c r="K386" s="103">
        <v>0.63472222222222219</v>
      </c>
      <c r="L386" s="104">
        <v>0.63541666666666663</v>
      </c>
      <c r="M386" s="57" t="s">
        <v>35</v>
      </c>
      <c r="N386" s="104">
        <v>0.6645833333333333</v>
      </c>
      <c r="O386" s="57" t="s">
        <v>29</v>
      </c>
      <c r="P386" s="56" t="str">
        <f t="shared" si="260"/>
        <v>OK</v>
      </c>
      <c r="Q386" s="105">
        <f t="shared" si="261"/>
        <v>2.9166666666666674E-2</v>
      </c>
      <c r="R386" s="105">
        <f t="shared" si="262"/>
        <v>6.9444444444444198E-4</v>
      </c>
      <c r="S386" s="105">
        <f t="shared" si="263"/>
        <v>2.9861111111111116E-2</v>
      </c>
      <c r="T386" s="105">
        <f t="shared" si="265"/>
        <v>0</v>
      </c>
      <c r="U386" s="56">
        <v>28.3</v>
      </c>
      <c r="V386" s="56">
        <f>INDEX('Počty dní'!F:J,MATCH(E386,'Počty dní'!C:C,0),4)</f>
        <v>47</v>
      </c>
      <c r="W386" s="166">
        <f t="shared" si="264"/>
        <v>1330.1000000000001</v>
      </c>
      <c r="X386" s="21"/>
    </row>
    <row r="387" spans="1:48" x14ac:dyDescent="0.25">
      <c r="A387" s="140">
        <v>129</v>
      </c>
      <c r="B387" s="56">
        <v>1129</v>
      </c>
      <c r="C387" s="56" t="s">
        <v>2</v>
      </c>
      <c r="D387" s="102"/>
      <c r="E387" s="56" t="str">
        <f t="shared" si="270"/>
        <v>X</v>
      </c>
      <c r="F387" s="56" t="s">
        <v>82</v>
      </c>
      <c r="G387" s="56"/>
      <c r="H387" s="56" t="str">
        <f t="shared" si="271"/>
        <v>přejezd/</v>
      </c>
      <c r="I387" s="99"/>
      <c r="J387" s="100" t="s">
        <v>5</v>
      </c>
      <c r="K387" s="103">
        <v>0.66527777777777775</v>
      </c>
      <c r="L387" s="104">
        <v>0.66527777777777775</v>
      </c>
      <c r="M387" s="68" t="str">
        <f>O386</f>
        <v>Velké Meziříčí,,aut.nádr.</v>
      </c>
      <c r="N387" s="104">
        <v>0.66875000000000007</v>
      </c>
      <c r="O387" s="68" t="s">
        <v>102</v>
      </c>
      <c r="P387" s="56" t="str">
        <f t="shared" si="260"/>
        <v>OK</v>
      </c>
      <c r="Q387" s="105">
        <f t="shared" si="261"/>
        <v>3.4722222222223209E-3</v>
      </c>
      <c r="R387" s="105">
        <f t="shared" si="262"/>
        <v>0</v>
      </c>
      <c r="S387" s="105">
        <f t="shared" si="263"/>
        <v>3.4722222222223209E-3</v>
      </c>
      <c r="T387" s="105">
        <f t="shared" si="265"/>
        <v>6.9444444444444198E-4</v>
      </c>
      <c r="U387" s="56">
        <v>0</v>
      </c>
      <c r="V387" s="56">
        <f>INDEX('Počty dní'!F:J,MATCH(E387,'Počty dní'!C:C,0),4)</f>
        <v>47</v>
      </c>
      <c r="W387" s="166">
        <f t="shared" si="264"/>
        <v>0</v>
      </c>
      <c r="X387" s="21"/>
      <c r="AL387" s="27"/>
      <c r="AM387" s="27"/>
      <c r="AP387" s="16"/>
      <c r="AQ387" s="16"/>
      <c r="AR387" s="16"/>
      <c r="AS387" s="16"/>
      <c r="AT387" s="16"/>
      <c r="AU387" s="28"/>
      <c r="AV387" s="28"/>
    </row>
    <row r="388" spans="1:48" x14ac:dyDescent="0.25">
      <c r="A388" s="140">
        <v>129</v>
      </c>
      <c r="B388" s="56">
        <v>1129</v>
      </c>
      <c r="C388" s="56" t="s">
        <v>2</v>
      </c>
      <c r="D388" s="136"/>
      <c r="E388" s="101" t="str">
        <f>CONCATENATE(C388,D388)</f>
        <v>X</v>
      </c>
      <c r="F388" s="56" t="s">
        <v>150</v>
      </c>
      <c r="G388" s="64">
        <v>13</v>
      </c>
      <c r="H388" s="56" t="str">
        <f>CONCATENATE(F388,"/",G388)</f>
        <v>XXX113/13</v>
      </c>
      <c r="I388" s="56" t="s">
        <v>5</v>
      </c>
      <c r="J388" s="100" t="s">
        <v>5</v>
      </c>
      <c r="K388" s="103">
        <v>0.66875000000000007</v>
      </c>
      <c r="L388" s="104">
        <v>0.67013888888888884</v>
      </c>
      <c r="M388" s="68" t="s">
        <v>102</v>
      </c>
      <c r="N388" s="104">
        <v>0.68958333333333333</v>
      </c>
      <c r="O388" s="68" t="s">
        <v>53</v>
      </c>
      <c r="P388" s="56" t="str">
        <f t="shared" si="260"/>
        <v>OK</v>
      </c>
      <c r="Q388" s="105">
        <f t="shared" si="261"/>
        <v>1.9444444444444486E-2</v>
      </c>
      <c r="R388" s="105">
        <f t="shared" si="262"/>
        <v>1.3888888888887729E-3</v>
      </c>
      <c r="S388" s="105">
        <f t="shared" si="263"/>
        <v>2.0833333333333259E-2</v>
      </c>
      <c r="T388" s="105">
        <f t="shared" si="265"/>
        <v>0</v>
      </c>
      <c r="U388" s="56">
        <v>15.5</v>
      </c>
      <c r="V388" s="56">
        <f>INDEX('Počty dní'!F:J,MATCH(E388,'Počty dní'!C:C,0),4)</f>
        <v>47</v>
      </c>
      <c r="W388" s="166">
        <f t="shared" si="264"/>
        <v>728.5</v>
      </c>
      <c r="X388" s="21"/>
    </row>
    <row r="389" spans="1:48" x14ac:dyDescent="0.25">
      <c r="A389" s="140">
        <v>129</v>
      </c>
      <c r="B389" s="56">
        <v>1129</v>
      </c>
      <c r="C389" s="56" t="s">
        <v>2</v>
      </c>
      <c r="D389" s="136"/>
      <c r="E389" s="101" t="str">
        <f>CONCATENATE(C389,D389)</f>
        <v>X</v>
      </c>
      <c r="F389" s="56" t="s">
        <v>150</v>
      </c>
      <c r="G389" s="64">
        <v>16</v>
      </c>
      <c r="H389" s="56" t="str">
        <f>CONCATENATE(F389,"/",G389)</f>
        <v>XXX113/16</v>
      </c>
      <c r="I389" s="56" t="s">
        <v>5</v>
      </c>
      <c r="J389" s="102" t="s">
        <v>5</v>
      </c>
      <c r="K389" s="103">
        <v>0.70624999999999993</v>
      </c>
      <c r="L389" s="104">
        <v>0.70694444444444438</v>
      </c>
      <c r="M389" s="68" t="s">
        <v>53</v>
      </c>
      <c r="N389" s="104">
        <v>0.72569444444444453</v>
      </c>
      <c r="O389" s="68" t="s">
        <v>102</v>
      </c>
      <c r="P389" s="56" t="str">
        <f t="shared" si="260"/>
        <v>OK</v>
      </c>
      <c r="Q389" s="105">
        <f t="shared" si="261"/>
        <v>1.8750000000000155E-2</v>
      </c>
      <c r="R389" s="105">
        <f t="shared" si="262"/>
        <v>6.9444444444444198E-4</v>
      </c>
      <c r="S389" s="105">
        <f t="shared" si="263"/>
        <v>1.9444444444444597E-2</v>
      </c>
      <c r="T389" s="105">
        <f t="shared" si="265"/>
        <v>1.6666666666666607E-2</v>
      </c>
      <c r="U389" s="56">
        <v>15.5</v>
      </c>
      <c r="V389" s="56">
        <f>INDEX('Počty dní'!F:J,MATCH(E389,'Počty dní'!C:C,0),4)</f>
        <v>47</v>
      </c>
      <c r="W389" s="166">
        <f t="shared" si="264"/>
        <v>728.5</v>
      </c>
      <c r="X389" s="21"/>
    </row>
    <row r="390" spans="1:48" x14ac:dyDescent="0.25">
      <c r="A390" s="140">
        <v>129</v>
      </c>
      <c r="B390" s="56">
        <v>1129</v>
      </c>
      <c r="C390" s="56" t="s">
        <v>2</v>
      </c>
      <c r="D390" s="102"/>
      <c r="E390" s="56" t="str">
        <f t="shared" ref="E390" si="272">CONCATENATE(C390,D390)</f>
        <v>X</v>
      </c>
      <c r="F390" s="56" t="s">
        <v>82</v>
      </c>
      <c r="G390" s="56"/>
      <c r="H390" s="56" t="str">
        <f t="shared" ref="H390" si="273">CONCATENATE(F390,"/",G390)</f>
        <v>přejezd/</v>
      </c>
      <c r="I390" s="99"/>
      <c r="J390" s="102" t="s">
        <v>5</v>
      </c>
      <c r="K390" s="103">
        <v>0.72569444444444453</v>
      </c>
      <c r="L390" s="104">
        <v>0.72569444444444453</v>
      </c>
      <c r="M390" s="68" t="str">
        <f>O389</f>
        <v>Velké Meziříčí,,Zámecké schody</v>
      </c>
      <c r="N390" s="104">
        <v>0.72777777777777775</v>
      </c>
      <c r="O390" s="57" t="s">
        <v>29</v>
      </c>
      <c r="P390" s="56" t="str">
        <f t="shared" si="260"/>
        <v>OK</v>
      </c>
      <c r="Q390" s="105">
        <f t="shared" si="261"/>
        <v>2.0833333333332149E-3</v>
      </c>
      <c r="R390" s="105">
        <f t="shared" si="262"/>
        <v>0</v>
      </c>
      <c r="S390" s="105">
        <f t="shared" si="263"/>
        <v>2.0833333333332149E-3</v>
      </c>
      <c r="T390" s="105">
        <f t="shared" si="265"/>
        <v>0</v>
      </c>
      <c r="U390" s="56">
        <v>0</v>
      </c>
      <c r="V390" s="56">
        <f>INDEX('Počty dní'!F:J,MATCH(E390,'Počty dní'!C:C,0),4)</f>
        <v>47</v>
      </c>
      <c r="W390" s="166">
        <f t="shared" si="264"/>
        <v>0</v>
      </c>
      <c r="X390" s="21"/>
      <c r="AL390" s="27"/>
      <c r="AM390" s="27"/>
      <c r="AP390" s="16"/>
      <c r="AQ390" s="16"/>
      <c r="AR390" s="16"/>
      <c r="AS390" s="16"/>
      <c r="AT390" s="16"/>
      <c r="AU390" s="28"/>
      <c r="AV390" s="28"/>
    </row>
    <row r="391" spans="1:48" ht="15.75" thickBot="1" x14ac:dyDescent="0.3">
      <c r="A391" s="141">
        <v>129</v>
      </c>
      <c r="B391" s="58">
        <v>1129</v>
      </c>
      <c r="C391" s="58" t="s">
        <v>2</v>
      </c>
      <c r="D391" s="106"/>
      <c r="E391" s="168" t="str">
        <f>CONCATENATE(C391,D391)</f>
        <v>X</v>
      </c>
      <c r="F391" s="58" t="s">
        <v>124</v>
      </c>
      <c r="G391" s="187">
        <v>23</v>
      </c>
      <c r="H391" s="58" t="str">
        <f>CONCATENATE(F391,"/",G391)</f>
        <v>XXX102/23</v>
      </c>
      <c r="I391" s="198" t="s">
        <v>5</v>
      </c>
      <c r="J391" s="106" t="s">
        <v>5</v>
      </c>
      <c r="K391" s="107">
        <v>0.73055555555555562</v>
      </c>
      <c r="L391" s="108">
        <v>0.73263888888888884</v>
      </c>
      <c r="M391" s="59" t="s">
        <v>29</v>
      </c>
      <c r="N391" s="108">
        <v>0.75763888888888886</v>
      </c>
      <c r="O391" s="59" t="s">
        <v>97</v>
      </c>
      <c r="P391" s="158"/>
      <c r="Q391" s="170">
        <f t="shared" si="261"/>
        <v>2.5000000000000022E-2</v>
      </c>
      <c r="R391" s="170">
        <f t="shared" si="262"/>
        <v>2.0833333333332149E-3</v>
      </c>
      <c r="S391" s="170">
        <f t="shared" si="263"/>
        <v>2.7083333333333237E-2</v>
      </c>
      <c r="T391" s="170">
        <f t="shared" si="265"/>
        <v>2.7777777777778789E-3</v>
      </c>
      <c r="U391" s="58">
        <v>20.2</v>
      </c>
      <c r="V391" s="58">
        <f>INDEX('Počty dní'!F:J,MATCH(E391,'Počty dní'!C:C,0),4)</f>
        <v>47</v>
      </c>
      <c r="W391" s="171">
        <f t="shared" si="264"/>
        <v>949.4</v>
      </c>
      <c r="X391" s="21"/>
    </row>
    <row r="392" spans="1:48" ht="15.75" thickBot="1" x14ac:dyDescent="0.3">
      <c r="A392" s="172" t="str">
        <f ca="1">CONCATENATE(INDIRECT("R[-1]C[0]",FALSE),"celkem")</f>
        <v>129celkem</v>
      </c>
      <c r="B392" s="173"/>
      <c r="C392" s="173" t="str">
        <f ca="1">INDIRECT("R[-1]C[12]",FALSE)</f>
        <v>Hodov</v>
      </c>
      <c r="D392" s="174"/>
      <c r="E392" s="173"/>
      <c r="F392" s="175"/>
      <c r="G392" s="173"/>
      <c r="H392" s="176"/>
      <c r="I392" s="177"/>
      <c r="J392" s="178" t="str">
        <f ca="1">INDIRECT("R[-3]C[0]",FALSE)</f>
        <v>S</v>
      </c>
      <c r="K392" s="179"/>
      <c r="L392" s="180"/>
      <c r="M392" s="181"/>
      <c r="N392" s="180"/>
      <c r="O392" s="182"/>
      <c r="P392" s="173"/>
      <c r="Q392" s="183">
        <f>SUM(Q374:Q391)</f>
        <v>0.29166666666666652</v>
      </c>
      <c r="R392" s="183">
        <f>SUM(R374:R391)</f>
        <v>2.0138888888888901E-2</v>
      </c>
      <c r="S392" s="183">
        <f>SUM(S374:S391)</f>
        <v>0.31180555555555545</v>
      </c>
      <c r="T392" s="183">
        <f>SUM(T374:T391)</f>
        <v>0.25138888888888899</v>
      </c>
      <c r="U392" s="184">
        <f>SUM(U374:U391)</f>
        <v>242.29999999999998</v>
      </c>
      <c r="V392" s="185"/>
      <c r="W392" s="186">
        <f>SUM(W374:W391)</f>
        <v>11388.099999999999</v>
      </c>
      <c r="X392" s="21"/>
    </row>
    <row r="393" spans="1:48" x14ac:dyDescent="0.25">
      <c r="E393" s="116"/>
      <c r="G393" s="67"/>
      <c r="K393" s="117"/>
      <c r="L393" s="118"/>
      <c r="M393" s="63"/>
      <c r="N393" s="118"/>
      <c r="O393" s="63"/>
      <c r="X393" s="21"/>
    </row>
    <row r="394" spans="1:48" ht="15.75" thickBot="1" x14ac:dyDescent="0.3">
      <c r="D394" s="129"/>
      <c r="E394" s="116"/>
      <c r="G394" s="67"/>
      <c r="K394" s="117"/>
      <c r="L394" s="118"/>
      <c r="M394" s="63"/>
      <c r="N394" s="118"/>
      <c r="O394" s="63"/>
      <c r="X394" s="21"/>
    </row>
    <row r="395" spans="1:48" x14ac:dyDescent="0.25">
      <c r="A395" s="138">
        <v>130</v>
      </c>
      <c r="B395" s="53">
        <v>1130</v>
      </c>
      <c r="C395" s="53" t="s">
        <v>2</v>
      </c>
      <c r="D395" s="96"/>
      <c r="E395" s="160" t="str">
        <f>CONCATENATE(C395,D395)</f>
        <v>X</v>
      </c>
      <c r="F395" s="53" t="s">
        <v>124</v>
      </c>
      <c r="G395" s="97">
        <v>1</v>
      </c>
      <c r="H395" s="53" t="str">
        <f t="shared" ref="H395:H405" si="274">CONCATENATE(F395,"/",G395)</f>
        <v>XXX102/1</v>
      </c>
      <c r="I395" s="95" t="s">
        <v>5</v>
      </c>
      <c r="J395" s="96" t="s">
        <v>6</v>
      </c>
      <c r="K395" s="162">
        <v>0.19027777777777777</v>
      </c>
      <c r="L395" s="163">
        <v>0.19097222222222221</v>
      </c>
      <c r="M395" s="164" t="s">
        <v>98</v>
      </c>
      <c r="N395" s="163">
        <v>0.20277777777777781</v>
      </c>
      <c r="O395" s="164" t="s">
        <v>97</v>
      </c>
      <c r="P395" s="53" t="str">
        <f t="shared" ref="P395:P412" si="275">IF(M396=O395,"OK","POZOR")</f>
        <v>OK</v>
      </c>
      <c r="Q395" s="165">
        <f t="shared" ref="Q395:Q413" si="276">IF(ISNUMBER(G395),N395-L395,IF(F395="přejezd",N395-L395,0))</f>
        <v>1.1805555555555597E-2</v>
      </c>
      <c r="R395" s="165">
        <f t="shared" ref="R395:R413" si="277">IF(ISNUMBER(G395),L395-K395,0)</f>
        <v>6.9444444444444198E-4</v>
      </c>
      <c r="S395" s="165">
        <f t="shared" ref="S395:S413" si="278">Q395+R395</f>
        <v>1.2500000000000039E-2</v>
      </c>
      <c r="T395" s="165"/>
      <c r="U395" s="53">
        <v>9.8000000000000007</v>
      </c>
      <c r="V395" s="53">
        <f>INDEX('Počty dní'!F:J,MATCH(E395,'Počty dní'!C:C,0),4)</f>
        <v>47</v>
      </c>
      <c r="W395" s="98">
        <f t="shared" ref="W395:W413" si="279">V395*U395</f>
        <v>460.6</v>
      </c>
      <c r="X395" s="21"/>
    </row>
    <row r="396" spans="1:48" x14ac:dyDescent="0.25">
      <c r="A396" s="140">
        <v>130</v>
      </c>
      <c r="B396" s="56">
        <v>1130</v>
      </c>
      <c r="C396" s="56" t="s">
        <v>2</v>
      </c>
      <c r="D396" s="102"/>
      <c r="E396" s="101" t="str">
        <f t="shared" ref="E396" si="280">CONCATENATE(C396,D396)</f>
        <v>X</v>
      </c>
      <c r="F396" s="56" t="s">
        <v>124</v>
      </c>
      <c r="G396" s="73">
        <v>6</v>
      </c>
      <c r="H396" s="56" t="str">
        <f t="shared" si="274"/>
        <v>XXX102/6</v>
      </c>
      <c r="I396" s="99" t="s">
        <v>5</v>
      </c>
      <c r="J396" s="100" t="s">
        <v>6</v>
      </c>
      <c r="K396" s="123">
        <v>0.24027777777777778</v>
      </c>
      <c r="L396" s="124">
        <v>0.24166666666666667</v>
      </c>
      <c r="M396" s="57" t="s">
        <v>97</v>
      </c>
      <c r="N396" s="124">
        <v>0.2673611111111111</v>
      </c>
      <c r="O396" s="57" t="s">
        <v>29</v>
      </c>
      <c r="P396" s="56" t="str">
        <f t="shared" si="275"/>
        <v>OK</v>
      </c>
      <c r="Q396" s="105">
        <f t="shared" si="276"/>
        <v>2.5694444444444436E-2</v>
      </c>
      <c r="R396" s="105">
        <f t="shared" si="277"/>
        <v>1.388888888888884E-3</v>
      </c>
      <c r="S396" s="105">
        <f t="shared" si="278"/>
        <v>2.708333333333332E-2</v>
      </c>
      <c r="T396" s="105">
        <f t="shared" ref="T396:T413" si="281">K396-N395</f>
        <v>3.7499999999999978E-2</v>
      </c>
      <c r="U396" s="56">
        <v>20.2</v>
      </c>
      <c r="V396" s="56">
        <f>INDEX('Počty dní'!F:J,MATCH(E396,'Počty dní'!C:C,0),4)</f>
        <v>47</v>
      </c>
      <c r="W396" s="166">
        <f t="shared" si="279"/>
        <v>949.4</v>
      </c>
      <c r="X396" s="21"/>
    </row>
    <row r="397" spans="1:48" x14ac:dyDescent="0.25">
      <c r="A397" s="140">
        <v>130</v>
      </c>
      <c r="B397" s="56">
        <v>1130</v>
      </c>
      <c r="C397" s="56" t="s">
        <v>2</v>
      </c>
      <c r="D397" s="102"/>
      <c r="E397" s="56" t="str">
        <f t="shared" ref="E397:E405" si="282">CONCATENATE(C397,D397)</f>
        <v>X</v>
      </c>
      <c r="F397" s="56" t="s">
        <v>82</v>
      </c>
      <c r="G397" s="56"/>
      <c r="H397" s="56" t="str">
        <f t="shared" si="274"/>
        <v>přejezd/</v>
      </c>
      <c r="I397" s="56"/>
      <c r="J397" s="100" t="s">
        <v>6</v>
      </c>
      <c r="K397" s="103">
        <v>0.26874999999999999</v>
      </c>
      <c r="L397" s="104">
        <v>0.26874999999999999</v>
      </c>
      <c r="M397" s="57" t="s">
        <v>29</v>
      </c>
      <c r="N397" s="104">
        <v>0.26944444444444443</v>
      </c>
      <c r="O397" s="57" t="s">
        <v>42</v>
      </c>
      <c r="P397" s="56" t="str">
        <f t="shared" si="275"/>
        <v>OK</v>
      </c>
      <c r="Q397" s="105">
        <f t="shared" si="276"/>
        <v>6.9444444444444198E-4</v>
      </c>
      <c r="R397" s="105">
        <f t="shared" si="277"/>
        <v>0</v>
      </c>
      <c r="S397" s="105">
        <f t="shared" si="278"/>
        <v>6.9444444444444198E-4</v>
      </c>
      <c r="T397" s="105">
        <f t="shared" si="281"/>
        <v>1.388888888888884E-3</v>
      </c>
      <c r="U397" s="56">
        <v>0</v>
      </c>
      <c r="V397" s="56">
        <f>INDEX('Počty dní'!F:J,MATCH(E397,'Počty dní'!C:C,0),4)</f>
        <v>47</v>
      </c>
      <c r="W397" s="166">
        <f t="shared" ref="W397:W405" si="283">V397*U397</f>
        <v>0</v>
      </c>
      <c r="X397" s="21"/>
      <c r="AL397" s="27"/>
      <c r="AM397" s="27"/>
      <c r="AP397" s="16"/>
      <c r="AQ397" s="16"/>
      <c r="AR397" s="16"/>
      <c r="AS397" s="16"/>
      <c r="AT397" s="16"/>
      <c r="AU397" s="28"/>
      <c r="AV397" s="28"/>
    </row>
    <row r="398" spans="1:48" x14ac:dyDescent="0.25">
      <c r="A398" s="140">
        <v>130</v>
      </c>
      <c r="B398" s="56">
        <v>1130</v>
      </c>
      <c r="C398" s="56" t="s">
        <v>2</v>
      </c>
      <c r="D398" s="102"/>
      <c r="E398" s="101" t="str">
        <f t="shared" si="282"/>
        <v>X</v>
      </c>
      <c r="F398" s="56" t="s">
        <v>137</v>
      </c>
      <c r="G398" s="64">
        <v>7</v>
      </c>
      <c r="H398" s="56" t="str">
        <f t="shared" si="274"/>
        <v>XXX460/7</v>
      </c>
      <c r="I398" s="99" t="s">
        <v>6</v>
      </c>
      <c r="J398" s="100" t="s">
        <v>6</v>
      </c>
      <c r="K398" s="103">
        <v>0.27291666666666664</v>
      </c>
      <c r="L398" s="104">
        <v>0.27430555555555552</v>
      </c>
      <c r="M398" s="57" t="s">
        <v>42</v>
      </c>
      <c r="N398" s="104">
        <v>0.30416666666666664</v>
      </c>
      <c r="O398" s="57" t="s">
        <v>41</v>
      </c>
      <c r="P398" s="56" t="str">
        <f t="shared" si="275"/>
        <v>OK</v>
      </c>
      <c r="Q398" s="105">
        <f t="shared" si="276"/>
        <v>2.9861111111111116E-2</v>
      </c>
      <c r="R398" s="105">
        <f t="shared" si="277"/>
        <v>1.388888888888884E-3</v>
      </c>
      <c r="S398" s="105">
        <f t="shared" si="278"/>
        <v>3.125E-2</v>
      </c>
      <c r="T398" s="105">
        <f t="shared" si="281"/>
        <v>3.4722222222222099E-3</v>
      </c>
      <c r="U398" s="56">
        <v>24.5</v>
      </c>
      <c r="V398" s="56">
        <f>INDEX('Počty dní'!F:J,MATCH(E398,'Počty dní'!C:C,0),4)</f>
        <v>47</v>
      </c>
      <c r="W398" s="166">
        <f t="shared" si="283"/>
        <v>1151.5</v>
      </c>
      <c r="X398" s="21"/>
    </row>
    <row r="399" spans="1:48" x14ac:dyDescent="0.25">
      <c r="A399" s="140">
        <v>130</v>
      </c>
      <c r="B399" s="56">
        <v>1130</v>
      </c>
      <c r="C399" s="56" t="s">
        <v>2</v>
      </c>
      <c r="D399" s="102"/>
      <c r="E399" s="101" t="str">
        <f t="shared" si="282"/>
        <v>X</v>
      </c>
      <c r="F399" s="56" t="s">
        <v>137</v>
      </c>
      <c r="G399" s="64">
        <v>10</v>
      </c>
      <c r="H399" s="56" t="str">
        <f t="shared" si="274"/>
        <v>XXX460/10</v>
      </c>
      <c r="I399" s="99" t="s">
        <v>5</v>
      </c>
      <c r="J399" s="100" t="s">
        <v>6</v>
      </c>
      <c r="K399" s="103">
        <v>0.31458333333333333</v>
      </c>
      <c r="L399" s="104">
        <v>0.31805555555555554</v>
      </c>
      <c r="M399" s="57" t="s">
        <v>41</v>
      </c>
      <c r="N399" s="104">
        <v>0.35069444444444442</v>
      </c>
      <c r="O399" s="57" t="s">
        <v>42</v>
      </c>
      <c r="P399" s="56" t="str">
        <f t="shared" si="275"/>
        <v>OK</v>
      </c>
      <c r="Q399" s="105">
        <f t="shared" si="276"/>
        <v>3.2638888888888884E-2</v>
      </c>
      <c r="R399" s="105">
        <f t="shared" si="277"/>
        <v>3.4722222222222099E-3</v>
      </c>
      <c r="S399" s="105">
        <f t="shared" si="278"/>
        <v>3.6111111111111094E-2</v>
      </c>
      <c r="T399" s="105">
        <f t="shared" si="281"/>
        <v>1.0416666666666685E-2</v>
      </c>
      <c r="U399" s="56">
        <v>25.7</v>
      </c>
      <c r="V399" s="56">
        <f>INDEX('Počty dní'!F:J,MATCH(E399,'Počty dní'!C:C,0),4)</f>
        <v>47</v>
      </c>
      <c r="W399" s="166">
        <f t="shared" si="283"/>
        <v>1207.8999999999999</v>
      </c>
      <c r="X399" s="21"/>
    </row>
    <row r="400" spans="1:48" x14ac:dyDescent="0.25">
      <c r="A400" s="140">
        <v>130</v>
      </c>
      <c r="B400" s="56">
        <v>1130</v>
      </c>
      <c r="C400" s="56" t="s">
        <v>2</v>
      </c>
      <c r="D400" s="102"/>
      <c r="E400" s="56" t="str">
        <f t="shared" si="282"/>
        <v>X</v>
      </c>
      <c r="F400" s="56" t="s">
        <v>82</v>
      </c>
      <c r="G400" s="56"/>
      <c r="H400" s="56" t="str">
        <f t="shared" si="274"/>
        <v>přejezd/</v>
      </c>
      <c r="I400" s="56"/>
      <c r="J400" s="100" t="s">
        <v>6</v>
      </c>
      <c r="K400" s="103">
        <v>0.39097222222222222</v>
      </c>
      <c r="L400" s="104">
        <v>0.39097222222222222</v>
      </c>
      <c r="M400" s="57" t="s">
        <v>42</v>
      </c>
      <c r="N400" s="104">
        <v>0.39583333333333331</v>
      </c>
      <c r="O400" s="68" t="s">
        <v>102</v>
      </c>
      <c r="P400" s="56" t="str">
        <f t="shared" si="275"/>
        <v>OK</v>
      </c>
      <c r="Q400" s="105">
        <f t="shared" si="276"/>
        <v>4.8611111111110938E-3</v>
      </c>
      <c r="R400" s="105">
        <f t="shared" si="277"/>
        <v>0</v>
      </c>
      <c r="S400" s="105">
        <f t="shared" si="278"/>
        <v>4.8611111111110938E-3</v>
      </c>
      <c r="T400" s="105">
        <f t="shared" si="281"/>
        <v>4.0277777777777801E-2</v>
      </c>
      <c r="U400" s="56">
        <v>0</v>
      </c>
      <c r="V400" s="56">
        <f>INDEX('Počty dní'!F:J,MATCH(E400,'Počty dní'!C:C,0),4)</f>
        <v>47</v>
      </c>
      <c r="W400" s="166">
        <f t="shared" si="283"/>
        <v>0</v>
      </c>
      <c r="X400" s="21"/>
      <c r="AL400" s="27"/>
      <c r="AM400" s="27"/>
      <c r="AP400" s="16"/>
      <c r="AQ400" s="16"/>
      <c r="AR400" s="16"/>
      <c r="AS400" s="16"/>
      <c r="AT400" s="16"/>
      <c r="AU400" s="28"/>
      <c r="AV400" s="28"/>
    </row>
    <row r="401" spans="1:48" x14ac:dyDescent="0.25">
      <c r="A401" s="140">
        <v>130</v>
      </c>
      <c r="B401" s="56">
        <v>1130</v>
      </c>
      <c r="C401" s="56" t="s">
        <v>2</v>
      </c>
      <c r="D401" s="102"/>
      <c r="E401" s="101" t="str">
        <f t="shared" si="282"/>
        <v>X</v>
      </c>
      <c r="F401" s="56" t="s">
        <v>147</v>
      </c>
      <c r="G401" s="71">
        <v>5</v>
      </c>
      <c r="H401" s="56" t="str">
        <f t="shared" si="274"/>
        <v>XXX106/5</v>
      </c>
      <c r="I401" s="99" t="s">
        <v>5</v>
      </c>
      <c r="J401" s="100" t="s">
        <v>6</v>
      </c>
      <c r="K401" s="103">
        <v>0.39583333333333331</v>
      </c>
      <c r="L401" s="104">
        <v>0.3979166666666667</v>
      </c>
      <c r="M401" s="68" t="s">
        <v>102</v>
      </c>
      <c r="N401" s="104">
        <v>0.4152777777777778</v>
      </c>
      <c r="O401" s="57" t="s">
        <v>95</v>
      </c>
      <c r="P401" s="56" t="str">
        <f t="shared" si="275"/>
        <v>OK</v>
      </c>
      <c r="Q401" s="105">
        <f t="shared" si="276"/>
        <v>1.7361111111111105E-2</v>
      </c>
      <c r="R401" s="105">
        <f t="shared" si="277"/>
        <v>2.0833333333333814E-3</v>
      </c>
      <c r="S401" s="105">
        <f t="shared" si="278"/>
        <v>1.9444444444444486E-2</v>
      </c>
      <c r="T401" s="105">
        <f t="shared" si="281"/>
        <v>0</v>
      </c>
      <c r="U401" s="56">
        <v>11.5</v>
      </c>
      <c r="V401" s="56">
        <f>INDEX('Počty dní'!F:J,MATCH(E401,'Počty dní'!C:C,0),4)</f>
        <v>47</v>
      </c>
      <c r="W401" s="166">
        <f t="shared" si="283"/>
        <v>540.5</v>
      </c>
      <c r="X401" s="21"/>
    </row>
    <row r="402" spans="1:48" x14ac:dyDescent="0.25">
      <c r="A402" s="140">
        <v>130</v>
      </c>
      <c r="B402" s="56">
        <v>1130</v>
      </c>
      <c r="C402" s="56" t="s">
        <v>2</v>
      </c>
      <c r="D402" s="102"/>
      <c r="E402" s="101" t="str">
        <f t="shared" si="282"/>
        <v>X</v>
      </c>
      <c r="F402" s="56" t="s">
        <v>147</v>
      </c>
      <c r="G402" s="71">
        <v>8</v>
      </c>
      <c r="H402" s="56" t="str">
        <f t="shared" si="274"/>
        <v>XXX106/8</v>
      </c>
      <c r="I402" s="99" t="s">
        <v>5</v>
      </c>
      <c r="J402" s="100" t="s">
        <v>6</v>
      </c>
      <c r="K402" s="103">
        <v>0.4152777777777778</v>
      </c>
      <c r="L402" s="104">
        <v>0.41666666666666669</v>
      </c>
      <c r="M402" s="57" t="s">
        <v>95</v>
      </c>
      <c r="N402" s="104">
        <v>0.43541666666666662</v>
      </c>
      <c r="O402" s="68" t="s">
        <v>102</v>
      </c>
      <c r="P402" s="56" t="str">
        <f t="shared" si="275"/>
        <v>OK</v>
      </c>
      <c r="Q402" s="105">
        <f t="shared" si="276"/>
        <v>1.8749999999999933E-2</v>
      </c>
      <c r="R402" s="105">
        <f t="shared" si="277"/>
        <v>1.388888888888884E-3</v>
      </c>
      <c r="S402" s="105">
        <f t="shared" si="278"/>
        <v>2.0138888888888817E-2</v>
      </c>
      <c r="T402" s="105">
        <f t="shared" si="281"/>
        <v>0</v>
      </c>
      <c r="U402" s="56">
        <v>12.9</v>
      </c>
      <c r="V402" s="56">
        <f>INDEX('Počty dní'!F:J,MATCH(E402,'Počty dní'!C:C,0),4)</f>
        <v>47</v>
      </c>
      <c r="W402" s="166">
        <f t="shared" si="283"/>
        <v>606.30000000000007</v>
      </c>
      <c r="X402" s="21"/>
    </row>
    <row r="403" spans="1:48" x14ac:dyDescent="0.25">
      <c r="A403" s="140">
        <v>130</v>
      </c>
      <c r="B403" s="56">
        <v>1130</v>
      </c>
      <c r="C403" s="56" t="s">
        <v>2</v>
      </c>
      <c r="D403" s="102"/>
      <c r="E403" s="56" t="str">
        <f t="shared" si="282"/>
        <v>X</v>
      </c>
      <c r="F403" s="56" t="s">
        <v>82</v>
      </c>
      <c r="G403" s="56"/>
      <c r="H403" s="56" t="str">
        <f t="shared" si="274"/>
        <v>přejezd/</v>
      </c>
      <c r="I403" s="56"/>
      <c r="J403" s="100" t="s">
        <v>6</v>
      </c>
      <c r="K403" s="103">
        <v>0.43541666666666662</v>
      </c>
      <c r="L403" s="104">
        <v>0.43541666666666662</v>
      </c>
      <c r="M403" s="68" t="s">
        <v>102</v>
      </c>
      <c r="N403" s="104">
        <v>0.4375</v>
      </c>
      <c r="O403" s="57" t="s">
        <v>29</v>
      </c>
      <c r="P403" s="56" t="str">
        <f t="shared" si="275"/>
        <v>OK</v>
      </c>
      <c r="Q403" s="105">
        <f t="shared" si="276"/>
        <v>2.0833333333333814E-3</v>
      </c>
      <c r="R403" s="105">
        <f t="shared" si="277"/>
        <v>0</v>
      </c>
      <c r="S403" s="105">
        <f t="shared" si="278"/>
        <v>2.0833333333333814E-3</v>
      </c>
      <c r="T403" s="105">
        <f t="shared" si="281"/>
        <v>0</v>
      </c>
      <c r="U403" s="56">
        <v>0</v>
      </c>
      <c r="V403" s="56">
        <f>INDEX('Počty dní'!F:J,MATCH(E403,'Počty dní'!C:C,0),4)</f>
        <v>47</v>
      </c>
      <c r="W403" s="166">
        <f t="shared" si="283"/>
        <v>0</v>
      </c>
      <c r="X403" s="21"/>
      <c r="AL403" s="27"/>
      <c r="AM403" s="27"/>
      <c r="AP403" s="16"/>
      <c r="AQ403" s="16"/>
      <c r="AR403" s="16"/>
      <c r="AS403" s="16"/>
      <c r="AT403" s="16"/>
      <c r="AU403" s="28"/>
      <c r="AV403" s="28"/>
    </row>
    <row r="404" spans="1:48" x14ac:dyDescent="0.25">
      <c r="A404" s="140">
        <v>129</v>
      </c>
      <c r="B404" s="56">
        <v>1130</v>
      </c>
      <c r="C404" s="56" t="s">
        <v>2</v>
      </c>
      <c r="D404" s="102"/>
      <c r="E404" s="101" t="str">
        <f t="shared" si="282"/>
        <v>X</v>
      </c>
      <c r="F404" s="56" t="s">
        <v>124</v>
      </c>
      <c r="G404" s="64">
        <v>13</v>
      </c>
      <c r="H404" s="56" t="str">
        <f t="shared" si="274"/>
        <v>XXX102/13</v>
      </c>
      <c r="I404" s="99" t="s">
        <v>5</v>
      </c>
      <c r="J404" s="100" t="s">
        <v>6</v>
      </c>
      <c r="K404" s="103">
        <v>0.51388888888888895</v>
      </c>
      <c r="L404" s="104">
        <v>0.51388888888888895</v>
      </c>
      <c r="M404" s="57" t="s">
        <v>29</v>
      </c>
      <c r="N404" s="104">
        <v>0.53888888888888886</v>
      </c>
      <c r="O404" s="57" t="s">
        <v>97</v>
      </c>
      <c r="P404" s="56" t="str">
        <f t="shared" si="275"/>
        <v>OK</v>
      </c>
      <c r="Q404" s="105">
        <f t="shared" si="276"/>
        <v>2.4999999999999911E-2</v>
      </c>
      <c r="R404" s="105">
        <f t="shared" si="277"/>
        <v>0</v>
      </c>
      <c r="S404" s="105">
        <f t="shared" si="278"/>
        <v>2.4999999999999911E-2</v>
      </c>
      <c r="T404" s="105">
        <f t="shared" si="281"/>
        <v>7.6388888888888951E-2</v>
      </c>
      <c r="U404" s="56">
        <v>20.2</v>
      </c>
      <c r="V404" s="56">
        <f>INDEX('Počty dní'!F:J,MATCH(E404,'Počty dní'!C:C,0),4)</f>
        <v>47</v>
      </c>
      <c r="W404" s="166">
        <f t="shared" si="283"/>
        <v>949.4</v>
      </c>
      <c r="X404" s="21"/>
    </row>
    <row r="405" spans="1:48" x14ac:dyDescent="0.25">
      <c r="A405" s="140">
        <v>129</v>
      </c>
      <c r="B405" s="56">
        <v>1130</v>
      </c>
      <c r="C405" s="56" t="s">
        <v>2</v>
      </c>
      <c r="D405" s="102"/>
      <c r="E405" s="101" t="str">
        <f t="shared" si="282"/>
        <v>X</v>
      </c>
      <c r="F405" s="56" t="s">
        <v>124</v>
      </c>
      <c r="G405" s="73">
        <v>16</v>
      </c>
      <c r="H405" s="56" t="str">
        <f t="shared" si="274"/>
        <v>XXX102/16</v>
      </c>
      <c r="I405" s="99" t="s">
        <v>5</v>
      </c>
      <c r="J405" s="100" t="s">
        <v>6</v>
      </c>
      <c r="K405" s="123">
        <v>0.54166666666666663</v>
      </c>
      <c r="L405" s="124">
        <v>0.54375000000000007</v>
      </c>
      <c r="M405" s="57" t="s">
        <v>97</v>
      </c>
      <c r="N405" s="124">
        <v>0.56944444444444442</v>
      </c>
      <c r="O405" s="57" t="s">
        <v>29</v>
      </c>
      <c r="P405" s="56" t="str">
        <f t="shared" si="275"/>
        <v>OK</v>
      </c>
      <c r="Q405" s="105">
        <f t="shared" si="276"/>
        <v>2.5694444444444353E-2</v>
      </c>
      <c r="R405" s="105">
        <f t="shared" si="277"/>
        <v>2.083333333333437E-3</v>
      </c>
      <c r="S405" s="105">
        <f t="shared" si="278"/>
        <v>2.777777777777779E-2</v>
      </c>
      <c r="T405" s="105">
        <f t="shared" si="281"/>
        <v>2.7777777777777679E-3</v>
      </c>
      <c r="U405" s="56">
        <v>6.1</v>
      </c>
      <c r="V405" s="56">
        <f>INDEX('Počty dní'!F:J,MATCH(E405,'Počty dní'!C:C,0),4)</f>
        <v>47</v>
      </c>
      <c r="W405" s="166">
        <f t="shared" si="283"/>
        <v>286.7</v>
      </c>
      <c r="X405" s="21"/>
    </row>
    <row r="406" spans="1:48" x14ac:dyDescent="0.25">
      <c r="A406" s="140">
        <v>130</v>
      </c>
      <c r="B406" s="56">
        <v>1130</v>
      </c>
      <c r="C406" s="56" t="s">
        <v>2</v>
      </c>
      <c r="D406" s="102"/>
      <c r="E406" s="56" t="str">
        <f t="shared" ref="E406" si="284">CONCATENATE(C406,D406)</f>
        <v>X</v>
      </c>
      <c r="F406" s="56" t="s">
        <v>82</v>
      </c>
      <c r="G406" s="56"/>
      <c r="H406" s="56" t="str">
        <f t="shared" ref="H406" si="285">CONCATENATE(F406,"/",G406)</f>
        <v>přejezd/</v>
      </c>
      <c r="I406" s="99"/>
      <c r="J406" s="100" t="s">
        <v>6</v>
      </c>
      <c r="K406" s="103">
        <v>0.58124999999999993</v>
      </c>
      <c r="L406" s="104">
        <v>0.58124999999999993</v>
      </c>
      <c r="M406" s="68" t="str">
        <f>O213</f>
        <v>Velké Meziříčí,,aut.nádr.</v>
      </c>
      <c r="N406" s="104">
        <v>0.58333333333333337</v>
      </c>
      <c r="O406" s="68" t="s">
        <v>31</v>
      </c>
      <c r="P406" s="56" t="str">
        <f t="shared" si="275"/>
        <v>OK</v>
      </c>
      <c r="Q406" s="105">
        <f t="shared" si="276"/>
        <v>2.083333333333437E-3</v>
      </c>
      <c r="R406" s="105">
        <f t="shared" si="277"/>
        <v>0</v>
      </c>
      <c r="S406" s="105">
        <f t="shared" si="278"/>
        <v>2.083333333333437E-3</v>
      </c>
      <c r="T406" s="105">
        <f t="shared" si="281"/>
        <v>1.1805555555555514E-2</v>
      </c>
      <c r="U406" s="56">
        <v>0</v>
      </c>
      <c r="V406" s="56">
        <f>INDEX('Počty dní'!F:J,MATCH(E406,'Počty dní'!C:C,0),4)</f>
        <v>47</v>
      </c>
      <c r="W406" s="166">
        <f t="shared" ref="W406" si="286">V406*U406</f>
        <v>0</v>
      </c>
      <c r="X406" s="21"/>
      <c r="AL406" s="27"/>
      <c r="AM406" s="27"/>
      <c r="AP406" s="16"/>
      <c r="AQ406" s="16"/>
      <c r="AR406" s="16"/>
      <c r="AS406" s="16"/>
      <c r="AT406" s="16"/>
      <c r="AU406" s="28"/>
      <c r="AV406" s="28"/>
    </row>
    <row r="407" spans="1:48" x14ac:dyDescent="0.25">
      <c r="A407" s="140">
        <v>130</v>
      </c>
      <c r="B407" s="56">
        <v>1130</v>
      </c>
      <c r="C407" s="56" t="s">
        <v>2</v>
      </c>
      <c r="D407" s="102"/>
      <c r="E407" s="101" t="str">
        <f>CONCATENATE(C407,D407)</f>
        <v>X</v>
      </c>
      <c r="F407" s="56" t="s">
        <v>124</v>
      </c>
      <c r="G407" s="71">
        <v>15</v>
      </c>
      <c r="H407" s="56" t="str">
        <f>CONCATENATE(F407,"/",G407)</f>
        <v>XXX102/15</v>
      </c>
      <c r="I407" s="56" t="s">
        <v>5</v>
      </c>
      <c r="J407" s="100" t="s">
        <v>6</v>
      </c>
      <c r="K407" s="103">
        <v>0.58333333333333337</v>
      </c>
      <c r="L407" s="104">
        <v>0.58472222222222225</v>
      </c>
      <c r="M407" s="68" t="s">
        <v>31</v>
      </c>
      <c r="N407" s="104">
        <v>0.6</v>
      </c>
      <c r="O407" s="57" t="s">
        <v>99</v>
      </c>
      <c r="P407" s="56" t="str">
        <f t="shared" si="275"/>
        <v>OK</v>
      </c>
      <c r="Q407" s="105">
        <f t="shared" si="276"/>
        <v>1.5277777777777724E-2</v>
      </c>
      <c r="R407" s="105">
        <f t="shared" si="277"/>
        <v>1.388888888888884E-3</v>
      </c>
      <c r="S407" s="105">
        <f t="shared" si="278"/>
        <v>1.6666666666666607E-2</v>
      </c>
      <c r="T407" s="105">
        <f t="shared" si="281"/>
        <v>0</v>
      </c>
      <c r="U407" s="56">
        <v>12.8</v>
      </c>
      <c r="V407" s="56">
        <f>INDEX('Počty dní'!F:J,MATCH(E407,'Počty dní'!C:C,0),4)</f>
        <v>47</v>
      </c>
      <c r="W407" s="166">
        <f>V407*U407</f>
        <v>601.6</v>
      </c>
      <c r="X407" s="21"/>
    </row>
    <row r="408" spans="1:48" x14ac:dyDescent="0.25">
      <c r="A408" s="140">
        <v>130</v>
      </c>
      <c r="B408" s="56">
        <v>1130</v>
      </c>
      <c r="C408" s="56" t="s">
        <v>2</v>
      </c>
      <c r="D408" s="102"/>
      <c r="E408" s="101" t="str">
        <f>CONCATENATE(C408,D408)</f>
        <v>X</v>
      </c>
      <c r="F408" s="56" t="s">
        <v>82</v>
      </c>
      <c r="G408" s="56"/>
      <c r="H408" s="56" t="str">
        <f t="shared" ref="H408" si="287">CONCATENATE(F408,"/",G408)</f>
        <v>přejezd/</v>
      </c>
      <c r="I408" s="56"/>
      <c r="J408" s="100" t="s">
        <v>6</v>
      </c>
      <c r="K408" s="103">
        <v>0.6</v>
      </c>
      <c r="L408" s="104">
        <v>0.6</v>
      </c>
      <c r="M408" s="68" t="s">
        <v>99</v>
      </c>
      <c r="N408" s="104">
        <v>0.60486111111111118</v>
      </c>
      <c r="O408" s="57" t="s">
        <v>94</v>
      </c>
      <c r="P408" s="56" t="str">
        <f t="shared" si="275"/>
        <v>OK</v>
      </c>
      <c r="Q408" s="105">
        <f t="shared" si="276"/>
        <v>4.8611111111112049E-3</v>
      </c>
      <c r="R408" s="105">
        <f t="shared" si="277"/>
        <v>0</v>
      </c>
      <c r="S408" s="105">
        <f t="shared" si="278"/>
        <v>4.8611111111112049E-3</v>
      </c>
      <c r="T408" s="105">
        <f t="shared" si="281"/>
        <v>0</v>
      </c>
      <c r="U408" s="56">
        <v>0</v>
      </c>
      <c r="V408" s="56">
        <f>INDEX('Počty dní'!F:J,MATCH(E408,'Počty dní'!C:C,0),4)</f>
        <v>47</v>
      </c>
      <c r="W408" s="166">
        <f>V408*U408</f>
        <v>0</v>
      </c>
      <c r="X408" s="21"/>
    </row>
    <row r="409" spans="1:48" x14ac:dyDescent="0.25">
      <c r="A409" s="140">
        <v>130</v>
      </c>
      <c r="B409" s="56">
        <v>1130</v>
      </c>
      <c r="C409" s="56" t="s">
        <v>2</v>
      </c>
      <c r="D409" s="102"/>
      <c r="E409" s="101" t="str">
        <f t="shared" ref="E409:E413" si="288">CONCATENATE(C409,D409)</f>
        <v>X</v>
      </c>
      <c r="F409" s="56" t="s">
        <v>147</v>
      </c>
      <c r="G409" s="71">
        <v>11</v>
      </c>
      <c r="H409" s="56" t="str">
        <f t="shared" ref="H409:H413" si="289">CONCATENATE(F409,"/",G409)</f>
        <v>XXX106/11</v>
      </c>
      <c r="I409" s="99" t="s">
        <v>5</v>
      </c>
      <c r="J409" s="100" t="s">
        <v>6</v>
      </c>
      <c r="K409" s="103">
        <v>0.60486111111111118</v>
      </c>
      <c r="L409" s="104">
        <v>0.60555555555555551</v>
      </c>
      <c r="M409" s="57" t="s">
        <v>94</v>
      </c>
      <c r="N409" s="104">
        <v>0.62361111111111112</v>
      </c>
      <c r="O409" s="57" t="s">
        <v>95</v>
      </c>
      <c r="P409" s="56" t="str">
        <f t="shared" si="275"/>
        <v>OK</v>
      </c>
      <c r="Q409" s="105">
        <f t="shared" si="276"/>
        <v>1.8055555555555602E-2</v>
      </c>
      <c r="R409" s="105">
        <f t="shared" si="277"/>
        <v>6.9444444444433095E-4</v>
      </c>
      <c r="S409" s="105">
        <f t="shared" si="278"/>
        <v>1.8749999999999933E-2</v>
      </c>
      <c r="T409" s="105">
        <f t="shared" si="281"/>
        <v>0</v>
      </c>
      <c r="U409" s="56">
        <v>12.8</v>
      </c>
      <c r="V409" s="56">
        <f>INDEX('Počty dní'!F:J,MATCH(E409,'Počty dní'!C:C,0),4)</f>
        <v>47</v>
      </c>
      <c r="W409" s="166">
        <f t="shared" si="279"/>
        <v>601.6</v>
      </c>
      <c r="X409" s="21"/>
    </row>
    <row r="410" spans="1:48" x14ac:dyDescent="0.25">
      <c r="A410" s="140">
        <v>130</v>
      </c>
      <c r="B410" s="56">
        <v>1130</v>
      </c>
      <c r="C410" s="56" t="s">
        <v>2</v>
      </c>
      <c r="D410" s="102"/>
      <c r="E410" s="101" t="str">
        <f t="shared" si="288"/>
        <v>X</v>
      </c>
      <c r="F410" s="56" t="s">
        <v>147</v>
      </c>
      <c r="G410" s="71">
        <v>14</v>
      </c>
      <c r="H410" s="56" t="str">
        <f t="shared" si="289"/>
        <v>XXX106/14</v>
      </c>
      <c r="I410" s="99" t="s">
        <v>5</v>
      </c>
      <c r="J410" s="100" t="s">
        <v>6</v>
      </c>
      <c r="K410" s="103">
        <v>0.62361111111111112</v>
      </c>
      <c r="L410" s="104">
        <v>0.625</v>
      </c>
      <c r="M410" s="57" t="s">
        <v>95</v>
      </c>
      <c r="N410" s="104">
        <v>0.64236111111111105</v>
      </c>
      <c r="O410" s="57" t="s">
        <v>102</v>
      </c>
      <c r="P410" s="56" t="str">
        <f t="shared" si="275"/>
        <v>OK</v>
      </c>
      <c r="Q410" s="105">
        <f t="shared" si="276"/>
        <v>1.7361111111111049E-2</v>
      </c>
      <c r="R410" s="105">
        <f t="shared" si="277"/>
        <v>1.388888888888884E-3</v>
      </c>
      <c r="S410" s="105">
        <f t="shared" si="278"/>
        <v>1.8749999999999933E-2</v>
      </c>
      <c r="T410" s="105">
        <f t="shared" si="281"/>
        <v>0</v>
      </c>
      <c r="U410" s="56">
        <v>12.9</v>
      </c>
      <c r="V410" s="56">
        <f>INDEX('Počty dní'!F:J,MATCH(E410,'Počty dní'!C:C,0),4)</f>
        <v>47</v>
      </c>
      <c r="W410" s="166">
        <f t="shared" si="279"/>
        <v>606.30000000000007</v>
      </c>
      <c r="X410" s="21"/>
    </row>
    <row r="411" spans="1:48" x14ac:dyDescent="0.25">
      <c r="A411" s="140">
        <v>130</v>
      </c>
      <c r="B411" s="56">
        <v>1130</v>
      </c>
      <c r="C411" s="56" t="s">
        <v>2</v>
      </c>
      <c r="D411" s="102"/>
      <c r="E411" s="56" t="str">
        <f t="shared" si="288"/>
        <v>X</v>
      </c>
      <c r="F411" s="56" t="s">
        <v>82</v>
      </c>
      <c r="G411" s="56"/>
      <c r="H411" s="56" t="str">
        <f t="shared" si="289"/>
        <v>přejezd/</v>
      </c>
      <c r="I411" s="99"/>
      <c r="J411" s="100" t="s">
        <v>6</v>
      </c>
      <c r="K411" s="103">
        <v>0.64236111111111105</v>
      </c>
      <c r="L411" s="104">
        <v>0.64236111111111105</v>
      </c>
      <c r="M411" s="68" t="str">
        <f>O410</f>
        <v>Velké Meziříčí,,Zámecké schody</v>
      </c>
      <c r="N411" s="104">
        <v>0.64444444444444449</v>
      </c>
      <c r="O411" s="57" t="s">
        <v>29</v>
      </c>
      <c r="P411" s="56" t="str">
        <f t="shared" si="275"/>
        <v>OK</v>
      </c>
      <c r="Q411" s="105">
        <f t="shared" si="276"/>
        <v>2.083333333333437E-3</v>
      </c>
      <c r="R411" s="105">
        <f t="shared" si="277"/>
        <v>0</v>
      </c>
      <c r="S411" s="105">
        <f t="shared" si="278"/>
        <v>2.083333333333437E-3</v>
      </c>
      <c r="T411" s="105">
        <f t="shared" si="281"/>
        <v>0</v>
      </c>
      <c r="U411" s="56">
        <v>0</v>
      </c>
      <c r="V411" s="56">
        <f>INDEX('Počty dní'!F:J,MATCH(E411,'Počty dní'!C:C,0),4)</f>
        <v>47</v>
      </c>
      <c r="W411" s="166">
        <f t="shared" si="279"/>
        <v>0</v>
      </c>
      <c r="X411" s="21"/>
      <c r="AL411" s="27"/>
      <c r="AM411" s="27"/>
      <c r="AP411" s="16"/>
      <c r="AQ411" s="16"/>
      <c r="AR411" s="16"/>
      <c r="AS411" s="16"/>
      <c r="AT411" s="16"/>
      <c r="AU411" s="28"/>
      <c r="AV411" s="28"/>
    </row>
    <row r="412" spans="1:48" x14ac:dyDescent="0.25">
      <c r="A412" s="140">
        <v>130</v>
      </c>
      <c r="B412" s="56">
        <v>1130</v>
      </c>
      <c r="C412" s="56" t="s">
        <v>2</v>
      </c>
      <c r="D412" s="102"/>
      <c r="E412" s="101" t="str">
        <f t="shared" si="288"/>
        <v>X</v>
      </c>
      <c r="F412" s="56" t="s">
        <v>124</v>
      </c>
      <c r="G412" s="64">
        <v>19</v>
      </c>
      <c r="H412" s="56" t="str">
        <f t="shared" si="289"/>
        <v>XXX102/19</v>
      </c>
      <c r="I412" s="99" t="s">
        <v>5</v>
      </c>
      <c r="J412" s="100" t="s">
        <v>6</v>
      </c>
      <c r="K412" s="103">
        <v>0.64722222222222225</v>
      </c>
      <c r="L412" s="104">
        <v>0.64930555555555558</v>
      </c>
      <c r="M412" s="57" t="s">
        <v>29</v>
      </c>
      <c r="N412" s="104">
        <v>0.6743055555555556</v>
      </c>
      <c r="O412" s="57" t="s">
        <v>97</v>
      </c>
      <c r="P412" s="56" t="str">
        <f t="shared" si="275"/>
        <v>OK</v>
      </c>
      <c r="Q412" s="105">
        <f t="shared" si="276"/>
        <v>2.5000000000000022E-2</v>
      </c>
      <c r="R412" s="105">
        <f t="shared" si="277"/>
        <v>2.0833333333333259E-3</v>
      </c>
      <c r="S412" s="105">
        <f t="shared" si="278"/>
        <v>2.7083333333333348E-2</v>
      </c>
      <c r="T412" s="105">
        <f t="shared" si="281"/>
        <v>2.7777777777777679E-3</v>
      </c>
      <c r="U412" s="56">
        <v>20.2</v>
      </c>
      <c r="V412" s="56">
        <f>INDEX('Počty dní'!F:J,MATCH(E412,'Počty dní'!C:C,0),4)</f>
        <v>47</v>
      </c>
      <c r="W412" s="166">
        <f t="shared" si="279"/>
        <v>949.4</v>
      </c>
      <c r="X412" s="21"/>
    </row>
    <row r="413" spans="1:48" ht="15.75" thickBot="1" x14ac:dyDescent="0.3">
      <c r="A413" s="141">
        <v>130</v>
      </c>
      <c r="B413" s="58">
        <v>1130</v>
      </c>
      <c r="C413" s="58" t="s">
        <v>2</v>
      </c>
      <c r="D413" s="106"/>
      <c r="E413" s="168" t="str">
        <f t="shared" si="288"/>
        <v>X</v>
      </c>
      <c r="F413" s="58" t="s">
        <v>124</v>
      </c>
      <c r="G413" s="200">
        <v>24</v>
      </c>
      <c r="H413" s="58" t="str">
        <f t="shared" si="289"/>
        <v>XXX102/24</v>
      </c>
      <c r="I413" s="198" t="s">
        <v>5</v>
      </c>
      <c r="J413" s="194" t="s">
        <v>6</v>
      </c>
      <c r="K413" s="201">
        <v>0.69861111111111107</v>
      </c>
      <c r="L413" s="202">
        <v>0.70000000000000007</v>
      </c>
      <c r="M413" s="59" t="s">
        <v>97</v>
      </c>
      <c r="N413" s="202">
        <v>0.71875</v>
      </c>
      <c r="O413" s="59" t="s">
        <v>98</v>
      </c>
      <c r="P413" s="158"/>
      <c r="Q413" s="170">
        <f t="shared" si="276"/>
        <v>1.8749999999999933E-2</v>
      </c>
      <c r="R413" s="170">
        <f t="shared" si="277"/>
        <v>1.388888888888995E-3</v>
      </c>
      <c r="S413" s="170">
        <f t="shared" si="278"/>
        <v>2.0138888888888928E-2</v>
      </c>
      <c r="T413" s="170">
        <f t="shared" si="281"/>
        <v>2.4305555555555469E-2</v>
      </c>
      <c r="U413" s="58">
        <v>0</v>
      </c>
      <c r="V413" s="58">
        <f>INDEX('Počty dní'!F:J,MATCH(E413,'Počty dní'!C:C,0),4)</f>
        <v>47</v>
      </c>
      <c r="W413" s="171">
        <f t="shared" si="279"/>
        <v>0</v>
      </c>
      <c r="X413" s="21"/>
    </row>
    <row r="414" spans="1:48" ht="15.75" thickBot="1" x14ac:dyDescent="0.3">
      <c r="A414" s="172" t="str">
        <f ca="1">CONCATENATE(INDIRECT("R[-1]C[0]",FALSE),"celkem")</f>
        <v>130celkem</v>
      </c>
      <c r="B414" s="173"/>
      <c r="C414" s="173" t="str">
        <f ca="1">INDIRECT("R[-1]C[12]",FALSE)</f>
        <v>Rohy</v>
      </c>
      <c r="D414" s="174"/>
      <c r="E414" s="173"/>
      <c r="F414" s="175"/>
      <c r="G414" s="173"/>
      <c r="H414" s="176"/>
      <c r="I414" s="177"/>
      <c r="J414" s="178" t="str">
        <f ca="1">INDIRECT("R[-3]C[0]",FALSE)</f>
        <v>V</v>
      </c>
      <c r="K414" s="179"/>
      <c r="L414" s="180"/>
      <c r="M414" s="181"/>
      <c r="N414" s="180"/>
      <c r="O414" s="182"/>
      <c r="P414" s="173"/>
      <c r="Q414" s="183">
        <f>SUM(Q395:Q413)</f>
        <v>0.29791666666666666</v>
      </c>
      <c r="R414" s="183">
        <f>SUM(R395:R413)</f>
        <v>1.9444444444444542E-2</v>
      </c>
      <c r="S414" s="183">
        <f>SUM(S395:S413)</f>
        <v>0.3173611111111112</v>
      </c>
      <c r="T414" s="183">
        <f>SUM(T395:T413)</f>
        <v>0.21111111111111103</v>
      </c>
      <c r="U414" s="184">
        <f>SUM(U395:U413)</f>
        <v>189.60000000000002</v>
      </c>
      <c r="V414" s="185"/>
      <c r="W414" s="186">
        <f>SUM(W395:W413)</f>
        <v>8911.2000000000007</v>
      </c>
      <c r="X414" s="21"/>
    </row>
    <row r="415" spans="1:48" x14ac:dyDescent="0.25">
      <c r="A415" s="109"/>
      <c r="F415" s="75"/>
      <c r="H415" s="110"/>
      <c r="I415" s="111"/>
      <c r="J415" s="112"/>
      <c r="K415" s="113"/>
      <c r="L415" s="121"/>
      <c r="M415" s="83"/>
      <c r="N415" s="121"/>
      <c r="O415" s="61"/>
      <c r="Q415" s="114"/>
      <c r="R415" s="114"/>
      <c r="S415" s="114"/>
      <c r="T415" s="114"/>
      <c r="U415" s="115"/>
      <c r="W415" s="115"/>
      <c r="X415" s="21"/>
    </row>
    <row r="416" spans="1:48" ht="15.75" thickBot="1" x14ac:dyDescent="0.3"/>
    <row r="417" spans="1:48" x14ac:dyDescent="0.25">
      <c r="A417" s="138">
        <v>131</v>
      </c>
      <c r="B417" s="53">
        <v>1131</v>
      </c>
      <c r="C417" s="53" t="s">
        <v>2</v>
      </c>
      <c r="D417" s="159"/>
      <c r="E417" s="160" t="str">
        <f t="shared" ref="E417:E426" si="290">CONCATENATE(C417,D417)</f>
        <v>X</v>
      </c>
      <c r="F417" s="53" t="s">
        <v>138</v>
      </c>
      <c r="G417" s="53">
        <v>52</v>
      </c>
      <c r="H417" s="53" t="str">
        <f t="shared" ref="H417:H426" si="291">CONCATENATE(F417,"/",G417)</f>
        <v>XXX121/52</v>
      </c>
      <c r="I417" s="53" t="s">
        <v>5</v>
      </c>
      <c r="J417" s="53" t="s">
        <v>6</v>
      </c>
      <c r="K417" s="162">
        <v>0.18611111111111112</v>
      </c>
      <c r="L417" s="163">
        <v>0.1875</v>
      </c>
      <c r="M417" s="164" t="s">
        <v>60</v>
      </c>
      <c r="N417" s="163">
        <v>0.20833333333333334</v>
      </c>
      <c r="O417" s="164" t="s">
        <v>56</v>
      </c>
      <c r="P417" s="53" t="str">
        <f t="shared" ref="P417:P425" si="292">IF(M418=O417,"OK","POZOR")</f>
        <v>OK</v>
      </c>
      <c r="Q417" s="165">
        <f t="shared" ref="Q417:Q426" si="293">IF(ISNUMBER(G417),N417-L417,IF(F417="přejezd",N417-L417,0))</f>
        <v>2.0833333333333343E-2</v>
      </c>
      <c r="R417" s="165">
        <f t="shared" ref="R417:R426" si="294">IF(ISNUMBER(G417),L417-K417,0)</f>
        <v>1.388888888888884E-3</v>
      </c>
      <c r="S417" s="165">
        <f t="shared" ref="S417:S426" si="295">Q417+R417</f>
        <v>2.2222222222222227E-2</v>
      </c>
      <c r="T417" s="165"/>
      <c r="U417" s="53">
        <v>17.8</v>
      </c>
      <c r="V417" s="53">
        <f>INDEX('Počty dní'!F:J,MATCH(E417,'Počty dní'!C:C,0),4)</f>
        <v>47</v>
      </c>
      <c r="W417" s="98">
        <f t="shared" ref="W417:W426" si="296">V417*U417</f>
        <v>836.6</v>
      </c>
      <c r="X417" s="21"/>
      <c r="AL417" s="27"/>
      <c r="AM417" s="27"/>
      <c r="AP417" s="16"/>
      <c r="AQ417" s="16"/>
      <c r="AR417" s="16"/>
      <c r="AS417" s="16"/>
      <c r="AT417" s="16"/>
      <c r="AU417" s="28"/>
      <c r="AV417" s="28"/>
    </row>
    <row r="418" spans="1:48" x14ac:dyDescent="0.25">
      <c r="A418" s="140">
        <v>131</v>
      </c>
      <c r="B418" s="56">
        <v>1131</v>
      </c>
      <c r="C418" s="56" t="s">
        <v>2</v>
      </c>
      <c r="D418" s="128"/>
      <c r="E418" s="101" t="str">
        <f t="shared" si="290"/>
        <v>X</v>
      </c>
      <c r="F418" s="56" t="s">
        <v>129</v>
      </c>
      <c r="G418" s="64">
        <v>1</v>
      </c>
      <c r="H418" s="56" t="str">
        <f t="shared" si="291"/>
        <v>XXX120/1</v>
      </c>
      <c r="I418" s="56" t="s">
        <v>6</v>
      </c>
      <c r="J418" s="56" t="s">
        <v>6</v>
      </c>
      <c r="K418" s="103">
        <v>0.20902777777777778</v>
      </c>
      <c r="L418" s="104">
        <v>0.21180555555555555</v>
      </c>
      <c r="M418" s="57" t="s">
        <v>56</v>
      </c>
      <c r="N418" s="104">
        <v>0.24305555555555555</v>
      </c>
      <c r="O418" s="77" t="s">
        <v>89</v>
      </c>
      <c r="P418" s="56" t="str">
        <f t="shared" si="292"/>
        <v>OK</v>
      </c>
      <c r="Q418" s="105">
        <f t="shared" si="293"/>
        <v>3.125E-2</v>
      </c>
      <c r="R418" s="105">
        <f t="shared" si="294"/>
        <v>2.7777777777777679E-3</v>
      </c>
      <c r="S418" s="105">
        <f t="shared" si="295"/>
        <v>3.4027777777777768E-2</v>
      </c>
      <c r="T418" s="105">
        <f t="shared" ref="T418:T426" si="297">K418-N417</f>
        <v>6.9444444444444198E-4</v>
      </c>
      <c r="U418" s="56">
        <v>28.8</v>
      </c>
      <c r="V418" s="56">
        <f>INDEX('Počty dní'!F:J,MATCH(E418,'Počty dní'!C:C,0),4)</f>
        <v>47</v>
      </c>
      <c r="W418" s="166">
        <f t="shared" si="296"/>
        <v>1353.6000000000001</v>
      </c>
      <c r="X418" s="21"/>
    </row>
    <row r="419" spans="1:48" x14ac:dyDescent="0.25">
      <c r="A419" s="140">
        <v>131</v>
      </c>
      <c r="B419" s="56">
        <v>1131</v>
      </c>
      <c r="C419" s="56" t="s">
        <v>2</v>
      </c>
      <c r="D419" s="128"/>
      <c r="E419" s="101" t="str">
        <f>CONCATENATE(C419,D419)</f>
        <v>X</v>
      </c>
      <c r="F419" s="56" t="s">
        <v>129</v>
      </c>
      <c r="G419" s="64">
        <v>2</v>
      </c>
      <c r="H419" s="56" t="str">
        <f t="shared" si="291"/>
        <v>XXX120/2</v>
      </c>
      <c r="I419" s="56" t="s">
        <v>6</v>
      </c>
      <c r="J419" s="56" t="s">
        <v>6</v>
      </c>
      <c r="K419" s="103">
        <v>0.25208333333333333</v>
      </c>
      <c r="L419" s="104">
        <v>0.25416666666666665</v>
      </c>
      <c r="M419" s="77" t="s">
        <v>89</v>
      </c>
      <c r="N419" s="104">
        <v>0.28680555555555554</v>
      </c>
      <c r="O419" s="57" t="s">
        <v>56</v>
      </c>
      <c r="P419" s="56" t="str">
        <f t="shared" si="292"/>
        <v>OK</v>
      </c>
      <c r="Q419" s="105">
        <f t="shared" si="293"/>
        <v>3.2638888888888884E-2</v>
      </c>
      <c r="R419" s="105">
        <f t="shared" si="294"/>
        <v>2.0833333333333259E-3</v>
      </c>
      <c r="S419" s="105">
        <f t="shared" si="295"/>
        <v>3.472222222222221E-2</v>
      </c>
      <c r="T419" s="105">
        <f t="shared" si="297"/>
        <v>9.0277777777777735E-3</v>
      </c>
      <c r="U419" s="56">
        <v>28.8</v>
      </c>
      <c r="V419" s="56">
        <f>INDEX('Počty dní'!F:J,MATCH(E419,'Počty dní'!C:C,0),4)</f>
        <v>47</v>
      </c>
      <c r="W419" s="166">
        <f t="shared" si="296"/>
        <v>1353.6000000000001</v>
      </c>
      <c r="X419" s="21"/>
    </row>
    <row r="420" spans="1:48" x14ac:dyDescent="0.25">
      <c r="A420" s="140">
        <v>131</v>
      </c>
      <c r="B420" s="56">
        <v>1131</v>
      </c>
      <c r="C420" s="56" t="s">
        <v>2</v>
      </c>
      <c r="D420" s="128"/>
      <c r="E420" s="101" t="str">
        <f t="shared" si="290"/>
        <v>X</v>
      </c>
      <c r="F420" s="56" t="s">
        <v>129</v>
      </c>
      <c r="G420" s="64">
        <v>5</v>
      </c>
      <c r="H420" s="56" t="str">
        <f t="shared" si="291"/>
        <v>XXX120/5</v>
      </c>
      <c r="I420" s="56" t="s">
        <v>6</v>
      </c>
      <c r="J420" s="56" t="s">
        <v>6</v>
      </c>
      <c r="K420" s="103">
        <v>0.29236111111111113</v>
      </c>
      <c r="L420" s="104">
        <v>0.2951388888888889</v>
      </c>
      <c r="M420" s="57" t="s">
        <v>56</v>
      </c>
      <c r="N420" s="104">
        <v>0.3263888888888889</v>
      </c>
      <c r="O420" s="77" t="s">
        <v>89</v>
      </c>
      <c r="P420" s="56" t="str">
        <f t="shared" si="292"/>
        <v>OK</v>
      </c>
      <c r="Q420" s="105">
        <f t="shared" si="293"/>
        <v>3.125E-2</v>
      </c>
      <c r="R420" s="105">
        <f t="shared" si="294"/>
        <v>2.7777777777777679E-3</v>
      </c>
      <c r="S420" s="105">
        <f t="shared" si="295"/>
        <v>3.4027777777777768E-2</v>
      </c>
      <c r="T420" s="105">
        <f t="shared" si="297"/>
        <v>5.5555555555555913E-3</v>
      </c>
      <c r="U420" s="56">
        <v>28.8</v>
      </c>
      <c r="V420" s="56">
        <f>INDEX('Počty dní'!F:J,MATCH(E420,'Počty dní'!C:C,0),4)</f>
        <v>47</v>
      </c>
      <c r="W420" s="166">
        <f t="shared" si="296"/>
        <v>1353.6000000000001</v>
      </c>
      <c r="X420" s="21"/>
    </row>
    <row r="421" spans="1:48" x14ac:dyDescent="0.25">
      <c r="A421" s="140">
        <v>131</v>
      </c>
      <c r="B421" s="56">
        <v>1131</v>
      </c>
      <c r="C421" s="56" t="s">
        <v>2</v>
      </c>
      <c r="D421" s="128"/>
      <c r="E421" s="101" t="str">
        <f t="shared" si="290"/>
        <v>X</v>
      </c>
      <c r="F421" s="56" t="s">
        <v>129</v>
      </c>
      <c r="G421" s="64">
        <v>8</v>
      </c>
      <c r="H421" s="56" t="str">
        <f t="shared" si="291"/>
        <v>XXX120/8</v>
      </c>
      <c r="I421" s="56" t="s">
        <v>6</v>
      </c>
      <c r="J421" s="56" t="s">
        <v>6</v>
      </c>
      <c r="K421" s="103">
        <v>0.4604166666666667</v>
      </c>
      <c r="L421" s="104">
        <v>0.46249999999999997</v>
      </c>
      <c r="M421" s="77" t="s">
        <v>89</v>
      </c>
      <c r="N421" s="104">
        <v>0.49513888888888885</v>
      </c>
      <c r="O421" s="57" t="s">
        <v>56</v>
      </c>
      <c r="P421" s="56" t="str">
        <f t="shared" si="292"/>
        <v>OK</v>
      </c>
      <c r="Q421" s="105">
        <f t="shared" si="293"/>
        <v>3.2638888888888884E-2</v>
      </c>
      <c r="R421" s="105">
        <f t="shared" si="294"/>
        <v>2.0833333333332704E-3</v>
      </c>
      <c r="S421" s="105">
        <f t="shared" si="295"/>
        <v>3.4722222222222154E-2</v>
      </c>
      <c r="T421" s="105">
        <f t="shared" si="297"/>
        <v>0.1340277777777778</v>
      </c>
      <c r="U421" s="56">
        <v>28.8</v>
      </c>
      <c r="V421" s="56">
        <f>INDEX('Počty dní'!F:J,MATCH(E421,'Počty dní'!C:C,0),4)</f>
        <v>47</v>
      </c>
      <c r="W421" s="166">
        <f t="shared" si="296"/>
        <v>1353.6000000000001</v>
      </c>
      <c r="X421" s="21"/>
    </row>
    <row r="422" spans="1:48" x14ac:dyDescent="0.25">
      <c r="A422" s="140">
        <v>131</v>
      </c>
      <c r="B422" s="56">
        <v>1131</v>
      </c>
      <c r="C422" s="56" t="s">
        <v>2</v>
      </c>
      <c r="D422" s="128"/>
      <c r="E422" s="101" t="str">
        <f t="shared" si="290"/>
        <v>X</v>
      </c>
      <c r="F422" s="56" t="s">
        <v>129</v>
      </c>
      <c r="G422" s="64">
        <v>11</v>
      </c>
      <c r="H422" s="56" t="str">
        <f t="shared" si="291"/>
        <v>XXX120/11</v>
      </c>
      <c r="I422" s="56" t="s">
        <v>6</v>
      </c>
      <c r="J422" s="56" t="s">
        <v>6</v>
      </c>
      <c r="K422" s="103">
        <v>0.54236111111111118</v>
      </c>
      <c r="L422" s="104">
        <v>0.54513888888888895</v>
      </c>
      <c r="M422" s="57" t="s">
        <v>56</v>
      </c>
      <c r="N422" s="104">
        <v>0.57638888888888895</v>
      </c>
      <c r="O422" s="77" t="s">
        <v>89</v>
      </c>
      <c r="P422" s="56" t="str">
        <f t="shared" si="292"/>
        <v>OK</v>
      </c>
      <c r="Q422" s="105">
        <f t="shared" si="293"/>
        <v>3.125E-2</v>
      </c>
      <c r="R422" s="105">
        <f t="shared" si="294"/>
        <v>2.7777777777777679E-3</v>
      </c>
      <c r="S422" s="105">
        <f t="shared" si="295"/>
        <v>3.4027777777777768E-2</v>
      </c>
      <c r="T422" s="105">
        <f t="shared" si="297"/>
        <v>4.7222222222222332E-2</v>
      </c>
      <c r="U422" s="56">
        <v>28.8</v>
      </c>
      <c r="V422" s="56">
        <f>INDEX('Počty dní'!F:J,MATCH(E422,'Počty dní'!C:C,0),4)</f>
        <v>47</v>
      </c>
      <c r="W422" s="166">
        <f t="shared" si="296"/>
        <v>1353.6000000000001</v>
      </c>
      <c r="X422" s="21"/>
    </row>
    <row r="423" spans="1:48" x14ac:dyDescent="0.25">
      <c r="A423" s="140">
        <v>131</v>
      </c>
      <c r="B423" s="56">
        <v>1131</v>
      </c>
      <c r="C423" s="56" t="s">
        <v>2</v>
      </c>
      <c r="D423" s="128"/>
      <c r="E423" s="101" t="str">
        <f t="shared" si="290"/>
        <v>X</v>
      </c>
      <c r="F423" s="56" t="s">
        <v>129</v>
      </c>
      <c r="G423" s="64">
        <v>12</v>
      </c>
      <c r="H423" s="56" t="str">
        <f t="shared" si="291"/>
        <v>XXX120/12</v>
      </c>
      <c r="I423" s="56" t="s">
        <v>6</v>
      </c>
      <c r="J423" s="56" t="s">
        <v>6</v>
      </c>
      <c r="K423" s="103">
        <v>0.5854166666666667</v>
      </c>
      <c r="L423" s="104">
        <v>0.58750000000000002</v>
      </c>
      <c r="M423" s="77" t="s">
        <v>89</v>
      </c>
      <c r="N423" s="104">
        <v>0.62013888888888891</v>
      </c>
      <c r="O423" s="57" t="s">
        <v>56</v>
      </c>
      <c r="P423" s="56" t="str">
        <f t="shared" si="292"/>
        <v>OK</v>
      </c>
      <c r="Q423" s="105">
        <f t="shared" si="293"/>
        <v>3.2638888888888884E-2</v>
      </c>
      <c r="R423" s="105">
        <f t="shared" si="294"/>
        <v>2.0833333333333259E-3</v>
      </c>
      <c r="S423" s="105">
        <f t="shared" si="295"/>
        <v>3.472222222222221E-2</v>
      </c>
      <c r="T423" s="105">
        <f t="shared" si="297"/>
        <v>9.0277777777777457E-3</v>
      </c>
      <c r="U423" s="56">
        <v>28.8</v>
      </c>
      <c r="V423" s="56">
        <f>INDEX('Počty dní'!F:J,MATCH(E423,'Počty dní'!C:C,0),4)</f>
        <v>47</v>
      </c>
      <c r="W423" s="166">
        <f t="shared" si="296"/>
        <v>1353.6000000000001</v>
      </c>
      <c r="X423" s="21"/>
    </row>
    <row r="424" spans="1:48" x14ac:dyDescent="0.25">
      <c r="A424" s="140">
        <v>131</v>
      </c>
      <c r="B424" s="56">
        <v>1131</v>
      </c>
      <c r="C424" s="56" t="s">
        <v>2</v>
      </c>
      <c r="D424" s="128"/>
      <c r="E424" s="101" t="str">
        <f t="shared" si="290"/>
        <v>X</v>
      </c>
      <c r="F424" s="56" t="s">
        <v>129</v>
      </c>
      <c r="G424" s="64">
        <v>15</v>
      </c>
      <c r="H424" s="56" t="str">
        <f t="shared" si="291"/>
        <v>XXX120/15</v>
      </c>
      <c r="I424" s="56" t="s">
        <v>6</v>
      </c>
      <c r="J424" s="56" t="s">
        <v>6</v>
      </c>
      <c r="K424" s="103">
        <v>0.62569444444444444</v>
      </c>
      <c r="L424" s="104">
        <v>0.62847222222222221</v>
      </c>
      <c r="M424" s="57" t="s">
        <v>56</v>
      </c>
      <c r="N424" s="104">
        <v>0.65972222222222221</v>
      </c>
      <c r="O424" s="77" t="s">
        <v>89</v>
      </c>
      <c r="P424" s="56" t="str">
        <f t="shared" si="292"/>
        <v>OK</v>
      </c>
      <c r="Q424" s="105">
        <f t="shared" si="293"/>
        <v>3.125E-2</v>
      </c>
      <c r="R424" s="105">
        <f t="shared" si="294"/>
        <v>2.7777777777777679E-3</v>
      </c>
      <c r="S424" s="105">
        <f t="shared" si="295"/>
        <v>3.4027777777777768E-2</v>
      </c>
      <c r="T424" s="105">
        <f t="shared" si="297"/>
        <v>5.5555555555555358E-3</v>
      </c>
      <c r="U424" s="56">
        <v>28.8</v>
      </c>
      <c r="V424" s="56">
        <f>INDEX('Počty dní'!F:J,MATCH(E424,'Počty dní'!C:C,0),4)</f>
        <v>47</v>
      </c>
      <c r="W424" s="166">
        <f t="shared" si="296"/>
        <v>1353.6000000000001</v>
      </c>
      <c r="X424" s="21"/>
    </row>
    <row r="425" spans="1:48" x14ac:dyDescent="0.25">
      <c r="A425" s="140">
        <v>131</v>
      </c>
      <c r="B425" s="56">
        <v>1131</v>
      </c>
      <c r="C425" s="56" t="s">
        <v>2</v>
      </c>
      <c r="D425" s="128"/>
      <c r="E425" s="101" t="str">
        <f t="shared" si="290"/>
        <v>X</v>
      </c>
      <c r="F425" s="56" t="s">
        <v>129</v>
      </c>
      <c r="G425" s="64">
        <v>16</v>
      </c>
      <c r="H425" s="56" t="str">
        <f t="shared" si="291"/>
        <v>XXX120/16</v>
      </c>
      <c r="I425" s="56" t="s">
        <v>6</v>
      </c>
      <c r="J425" s="56" t="s">
        <v>6</v>
      </c>
      <c r="K425" s="103">
        <v>0.66875000000000007</v>
      </c>
      <c r="L425" s="104">
        <v>0.67083333333333339</v>
      </c>
      <c r="M425" s="77" t="s">
        <v>89</v>
      </c>
      <c r="N425" s="104">
        <v>0.70347222222222217</v>
      </c>
      <c r="O425" s="57" t="s">
        <v>56</v>
      </c>
      <c r="P425" s="56" t="str">
        <f t="shared" si="292"/>
        <v>OK</v>
      </c>
      <c r="Q425" s="105">
        <f t="shared" si="293"/>
        <v>3.2638888888888773E-2</v>
      </c>
      <c r="R425" s="105">
        <f t="shared" si="294"/>
        <v>2.0833333333333259E-3</v>
      </c>
      <c r="S425" s="105">
        <f t="shared" si="295"/>
        <v>3.4722222222222099E-2</v>
      </c>
      <c r="T425" s="105">
        <f t="shared" si="297"/>
        <v>9.0277777777778567E-3</v>
      </c>
      <c r="U425" s="56">
        <v>28.8</v>
      </c>
      <c r="V425" s="56">
        <f>INDEX('Počty dní'!F:J,MATCH(E425,'Počty dní'!C:C,0),4)</f>
        <v>47</v>
      </c>
      <c r="W425" s="166">
        <f t="shared" si="296"/>
        <v>1353.6000000000001</v>
      </c>
      <c r="X425" s="21"/>
    </row>
    <row r="426" spans="1:48" ht="15.75" thickBot="1" x14ac:dyDescent="0.3">
      <c r="A426" s="141">
        <v>131</v>
      </c>
      <c r="B426" s="58">
        <v>1131</v>
      </c>
      <c r="C426" s="58" t="s">
        <v>2</v>
      </c>
      <c r="D426" s="167"/>
      <c r="E426" s="168" t="str">
        <f t="shared" si="290"/>
        <v>X</v>
      </c>
      <c r="F426" s="58" t="s">
        <v>129</v>
      </c>
      <c r="G426" s="187">
        <v>53</v>
      </c>
      <c r="H426" s="58" t="str">
        <f t="shared" si="291"/>
        <v>XXX120/53</v>
      </c>
      <c r="I426" s="58" t="s">
        <v>5</v>
      </c>
      <c r="J426" s="58" t="s">
        <v>6</v>
      </c>
      <c r="K426" s="201">
        <v>0.75069444444444444</v>
      </c>
      <c r="L426" s="202">
        <v>0.75347222222222221</v>
      </c>
      <c r="M426" s="59" t="s">
        <v>56</v>
      </c>
      <c r="N426" s="202">
        <v>0.7680555555555556</v>
      </c>
      <c r="O426" s="59" t="s">
        <v>60</v>
      </c>
      <c r="P426" s="158"/>
      <c r="Q426" s="170">
        <f t="shared" si="293"/>
        <v>1.4583333333333393E-2</v>
      </c>
      <c r="R426" s="170">
        <f t="shared" si="294"/>
        <v>2.7777777777777679E-3</v>
      </c>
      <c r="S426" s="170">
        <f t="shared" si="295"/>
        <v>1.736111111111116E-2</v>
      </c>
      <c r="T426" s="170">
        <f t="shared" si="297"/>
        <v>4.7222222222222276E-2</v>
      </c>
      <c r="U426" s="58">
        <v>13.6</v>
      </c>
      <c r="V426" s="58">
        <f>INDEX('Počty dní'!F:J,MATCH(E426,'Počty dní'!C:C,0),4)</f>
        <v>47</v>
      </c>
      <c r="W426" s="171">
        <f t="shared" si="296"/>
        <v>639.19999999999993</v>
      </c>
      <c r="X426" s="21"/>
    </row>
    <row r="427" spans="1:48" ht="15.75" thickBot="1" x14ac:dyDescent="0.3">
      <c r="A427" s="172" t="str">
        <f ca="1">CONCATENATE(INDIRECT("R[-1]C[0]",FALSE),"celkem")</f>
        <v>131celkem</v>
      </c>
      <c r="B427" s="173"/>
      <c r="C427" s="173" t="str">
        <f ca="1">INDIRECT("R[-1]C[12]",FALSE)</f>
        <v>Nedvědice,,žel.st.</v>
      </c>
      <c r="D427" s="174"/>
      <c r="E427" s="173"/>
      <c r="F427" s="175"/>
      <c r="G427" s="173"/>
      <c r="H427" s="176"/>
      <c r="I427" s="177"/>
      <c r="J427" s="178" t="str">
        <f ca="1">INDIRECT("R[-3]C[0]",FALSE)</f>
        <v>V</v>
      </c>
      <c r="K427" s="179"/>
      <c r="L427" s="180"/>
      <c r="M427" s="181"/>
      <c r="N427" s="180"/>
      <c r="O427" s="182"/>
      <c r="P427" s="173"/>
      <c r="Q427" s="183">
        <f>SUM(Q417:Q426)</f>
        <v>0.29097222222222219</v>
      </c>
      <c r="R427" s="183">
        <f>SUM(R417:R426)</f>
        <v>2.3611111111110972E-2</v>
      </c>
      <c r="S427" s="183">
        <f>SUM(S417:S426)</f>
        <v>0.3145833333333331</v>
      </c>
      <c r="T427" s="183">
        <f>SUM(T417:T426)</f>
        <v>0.26736111111111138</v>
      </c>
      <c r="U427" s="184">
        <f>SUM(U417:U426)</f>
        <v>261.80000000000007</v>
      </c>
      <c r="V427" s="185"/>
      <c r="W427" s="186">
        <f>SUM(W417:W426)</f>
        <v>12304.600000000002</v>
      </c>
      <c r="X427" s="21"/>
    </row>
    <row r="428" spans="1:48" x14ac:dyDescent="0.25">
      <c r="D428" s="129"/>
      <c r="E428" s="116"/>
      <c r="G428" s="67"/>
      <c r="K428" s="117"/>
      <c r="L428" s="118"/>
      <c r="M428" s="70"/>
      <c r="N428" s="118"/>
      <c r="O428" s="70"/>
      <c r="X428" s="21"/>
    </row>
    <row r="429" spans="1:48" ht="15.75" thickBot="1" x14ac:dyDescent="0.3">
      <c r="D429" s="129"/>
      <c r="E429" s="116"/>
      <c r="G429" s="67"/>
      <c r="K429" s="117"/>
      <c r="L429" s="126"/>
      <c r="M429" s="70"/>
      <c r="N429" s="118"/>
      <c r="O429" s="63"/>
      <c r="X429" s="21"/>
    </row>
    <row r="430" spans="1:48" x14ac:dyDescent="0.25">
      <c r="A430" s="138">
        <v>132</v>
      </c>
      <c r="B430" s="53">
        <v>1132</v>
      </c>
      <c r="C430" s="53" t="s">
        <v>2</v>
      </c>
      <c r="D430" s="159"/>
      <c r="E430" s="160" t="str">
        <f>CONCATENATE(C430,D430)</f>
        <v>X</v>
      </c>
      <c r="F430" s="53" t="s">
        <v>129</v>
      </c>
      <c r="G430" s="188">
        <v>3</v>
      </c>
      <c r="H430" s="53" t="str">
        <f>CONCATENATE(F430,"/",G430)</f>
        <v>XXX120/3</v>
      </c>
      <c r="I430" s="53" t="s">
        <v>6</v>
      </c>
      <c r="J430" s="53" t="s">
        <v>6</v>
      </c>
      <c r="K430" s="162">
        <v>0.25069444444444444</v>
      </c>
      <c r="L430" s="163">
        <v>0.25347222222222221</v>
      </c>
      <c r="M430" s="164" t="s">
        <v>56</v>
      </c>
      <c r="N430" s="163">
        <v>0.28472222222222221</v>
      </c>
      <c r="O430" s="203" t="s">
        <v>89</v>
      </c>
      <c r="P430" s="53" t="str">
        <f t="shared" ref="P430:P437" si="298">IF(M431=O430,"OK","POZOR")</f>
        <v>OK</v>
      </c>
      <c r="Q430" s="165">
        <f t="shared" ref="Q430:Q438" si="299">IF(ISNUMBER(G430),N430-L430,IF(F430="přejezd",N430-L430,0))</f>
        <v>3.125E-2</v>
      </c>
      <c r="R430" s="165">
        <f t="shared" ref="R430:R438" si="300">IF(ISNUMBER(G430),L430-K430,0)</f>
        <v>2.7777777777777679E-3</v>
      </c>
      <c r="S430" s="165">
        <f t="shared" ref="S430:S438" si="301">Q430+R430</f>
        <v>3.4027777777777768E-2</v>
      </c>
      <c r="T430" s="165"/>
      <c r="U430" s="53">
        <v>28.8</v>
      </c>
      <c r="V430" s="53">
        <f>INDEX('Počty dní'!F:J,MATCH(E430,'Počty dní'!C:C,0),4)</f>
        <v>47</v>
      </c>
      <c r="W430" s="98">
        <f t="shared" ref="W430:W438" si="302">V430*U430</f>
        <v>1353.6000000000001</v>
      </c>
      <c r="X430" s="21"/>
    </row>
    <row r="431" spans="1:48" x14ac:dyDescent="0.25">
      <c r="A431" s="140">
        <v>132</v>
      </c>
      <c r="B431" s="56">
        <v>1132</v>
      </c>
      <c r="C431" s="56" t="s">
        <v>2</v>
      </c>
      <c r="D431" s="128"/>
      <c r="E431" s="101" t="str">
        <f t="shared" ref="E431" si="303">CONCATENATE(C431,D431)</f>
        <v>X</v>
      </c>
      <c r="F431" s="56" t="s">
        <v>129</v>
      </c>
      <c r="G431" s="64">
        <v>4</v>
      </c>
      <c r="H431" s="56" t="str">
        <f t="shared" ref="H431" si="304">CONCATENATE(F431,"/",G431)</f>
        <v>XXX120/4</v>
      </c>
      <c r="I431" s="56" t="s">
        <v>6</v>
      </c>
      <c r="J431" s="56" t="s">
        <v>6</v>
      </c>
      <c r="K431" s="103">
        <v>0.28472222222222221</v>
      </c>
      <c r="L431" s="104">
        <v>0.28541666666666665</v>
      </c>
      <c r="M431" s="77" t="s">
        <v>89</v>
      </c>
      <c r="N431" s="104">
        <v>0.3215277777777778</v>
      </c>
      <c r="O431" s="77" t="s">
        <v>56</v>
      </c>
      <c r="P431" s="56" t="str">
        <f t="shared" si="298"/>
        <v>OK</v>
      </c>
      <c r="Q431" s="105">
        <f t="shared" si="299"/>
        <v>3.6111111111111149E-2</v>
      </c>
      <c r="R431" s="105">
        <f t="shared" si="300"/>
        <v>6.9444444444444198E-4</v>
      </c>
      <c r="S431" s="105">
        <f t="shared" si="301"/>
        <v>3.6805555555555591E-2</v>
      </c>
      <c r="T431" s="105">
        <f t="shared" ref="T431:T438" si="305">K431-N430</f>
        <v>0</v>
      </c>
      <c r="U431" s="56">
        <v>28.8</v>
      </c>
      <c r="V431" s="56">
        <f>INDEX('Počty dní'!F:J,MATCH(E431,'Počty dní'!C:C,0),4)</f>
        <v>47</v>
      </c>
      <c r="W431" s="166">
        <f t="shared" si="302"/>
        <v>1353.6000000000001</v>
      </c>
      <c r="X431" s="21"/>
    </row>
    <row r="432" spans="1:48" x14ac:dyDescent="0.25">
      <c r="A432" s="140">
        <v>132</v>
      </c>
      <c r="B432" s="56">
        <v>1132</v>
      </c>
      <c r="C432" s="56" t="s">
        <v>2</v>
      </c>
      <c r="D432" s="128"/>
      <c r="E432" s="101" t="str">
        <f>CONCATENATE(C432,D432)</f>
        <v>X</v>
      </c>
      <c r="F432" s="56" t="s">
        <v>129</v>
      </c>
      <c r="G432" s="64">
        <v>9</v>
      </c>
      <c r="H432" s="56" t="str">
        <f>CONCATENATE(F432,"/",G432)</f>
        <v>XXX120/9</v>
      </c>
      <c r="I432" s="56" t="s">
        <v>6</v>
      </c>
      <c r="J432" s="56" t="s">
        <v>6</v>
      </c>
      <c r="K432" s="103">
        <v>0.50069444444444444</v>
      </c>
      <c r="L432" s="104">
        <v>0.50347222222222221</v>
      </c>
      <c r="M432" s="57" t="s">
        <v>56</v>
      </c>
      <c r="N432" s="104">
        <v>0.53472222222222221</v>
      </c>
      <c r="O432" s="77" t="s">
        <v>89</v>
      </c>
      <c r="P432" s="56" t="str">
        <f t="shared" si="298"/>
        <v>OK</v>
      </c>
      <c r="Q432" s="105">
        <f t="shared" si="299"/>
        <v>3.125E-2</v>
      </c>
      <c r="R432" s="105">
        <f t="shared" si="300"/>
        <v>2.7777777777777679E-3</v>
      </c>
      <c r="S432" s="105">
        <f t="shared" si="301"/>
        <v>3.4027777777777768E-2</v>
      </c>
      <c r="T432" s="105">
        <f t="shared" si="305"/>
        <v>0.17916666666666664</v>
      </c>
      <c r="U432" s="56">
        <v>28.8</v>
      </c>
      <c r="V432" s="56">
        <f>INDEX('Počty dní'!F:J,MATCH(E432,'Počty dní'!C:C,0),4)</f>
        <v>47</v>
      </c>
      <c r="W432" s="166">
        <f t="shared" si="302"/>
        <v>1353.6000000000001</v>
      </c>
      <c r="X432" s="21"/>
    </row>
    <row r="433" spans="1:48" x14ac:dyDescent="0.25">
      <c r="A433" s="140">
        <v>132</v>
      </c>
      <c r="B433" s="56">
        <v>1132</v>
      </c>
      <c r="C433" s="56" t="s">
        <v>2</v>
      </c>
      <c r="D433" s="128"/>
      <c r="E433" s="101" t="str">
        <f>CONCATENATE(C433,D433)</f>
        <v>X</v>
      </c>
      <c r="F433" s="56" t="s">
        <v>129</v>
      </c>
      <c r="G433" s="64">
        <v>10</v>
      </c>
      <c r="H433" s="56" t="str">
        <f>CONCATENATE(F433,"/",G433)</f>
        <v>XXX120/10</v>
      </c>
      <c r="I433" s="56" t="s">
        <v>6</v>
      </c>
      <c r="J433" s="56" t="s">
        <v>6</v>
      </c>
      <c r="K433" s="103">
        <v>0.54375000000000007</v>
      </c>
      <c r="L433" s="104">
        <v>0.54583333333333328</v>
      </c>
      <c r="M433" s="77" t="s">
        <v>89</v>
      </c>
      <c r="N433" s="104">
        <v>0.57847222222222217</v>
      </c>
      <c r="O433" s="77" t="s">
        <v>56</v>
      </c>
      <c r="P433" s="56" t="str">
        <f t="shared" si="298"/>
        <v>OK</v>
      </c>
      <c r="Q433" s="105">
        <f t="shared" si="299"/>
        <v>3.2638888888888884E-2</v>
      </c>
      <c r="R433" s="105">
        <f t="shared" si="300"/>
        <v>2.0833333333332149E-3</v>
      </c>
      <c r="S433" s="105">
        <f t="shared" si="301"/>
        <v>3.4722222222222099E-2</v>
      </c>
      <c r="T433" s="105">
        <f t="shared" si="305"/>
        <v>9.0277777777778567E-3</v>
      </c>
      <c r="U433" s="56">
        <v>28.8</v>
      </c>
      <c r="V433" s="56">
        <f>INDEX('Počty dní'!F:J,MATCH(E433,'Počty dní'!C:C,0),4)</f>
        <v>47</v>
      </c>
      <c r="W433" s="166">
        <f t="shared" si="302"/>
        <v>1353.6000000000001</v>
      </c>
      <c r="X433" s="21"/>
    </row>
    <row r="434" spans="1:48" x14ac:dyDescent="0.25">
      <c r="A434" s="140">
        <v>132</v>
      </c>
      <c r="B434" s="56">
        <v>1132</v>
      </c>
      <c r="C434" s="56" t="s">
        <v>2</v>
      </c>
      <c r="D434" s="128"/>
      <c r="E434" s="101" t="str">
        <f>CONCATENATE(C434,D434)</f>
        <v>X</v>
      </c>
      <c r="F434" s="56" t="s">
        <v>129</v>
      </c>
      <c r="G434" s="64">
        <v>13</v>
      </c>
      <c r="H434" s="56" t="str">
        <f>CONCATENATE(F434,"/",G434)</f>
        <v>XXX120/13</v>
      </c>
      <c r="I434" s="56" t="s">
        <v>6</v>
      </c>
      <c r="J434" s="56" t="s">
        <v>6</v>
      </c>
      <c r="K434" s="103">
        <v>0.5854166666666667</v>
      </c>
      <c r="L434" s="104">
        <v>0.58680555555555558</v>
      </c>
      <c r="M434" s="57" t="s">
        <v>56</v>
      </c>
      <c r="N434" s="104">
        <v>0.61805555555555558</v>
      </c>
      <c r="O434" s="77" t="s">
        <v>89</v>
      </c>
      <c r="P434" s="56" t="str">
        <f t="shared" si="298"/>
        <v>OK</v>
      </c>
      <c r="Q434" s="105">
        <f t="shared" si="299"/>
        <v>3.125E-2</v>
      </c>
      <c r="R434" s="105">
        <f t="shared" si="300"/>
        <v>1.388888888888884E-3</v>
      </c>
      <c r="S434" s="105">
        <f t="shared" si="301"/>
        <v>3.2638888888888884E-2</v>
      </c>
      <c r="T434" s="105">
        <f t="shared" si="305"/>
        <v>6.9444444444445308E-3</v>
      </c>
      <c r="U434" s="56">
        <v>28.8</v>
      </c>
      <c r="V434" s="56">
        <f>INDEX('Počty dní'!F:J,MATCH(E434,'Počty dní'!C:C,0),4)</f>
        <v>47</v>
      </c>
      <c r="W434" s="166">
        <f t="shared" si="302"/>
        <v>1353.6000000000001</v>
      </c>
      <c r="X434" s="21"/>
    </row>
    <row r="435" spans="1:48" x14ac:dyDescent="0.25">
      <c r="A435" s="140">
        <v>132</v>
      </c>
      <c r="B435" s="56">
        <v>1132</v>
      </c>
      <c r="C435" s="56" t="s">
        <v>2</v>
      </c>
      <c r="D435" s="128"/>
      <c r="E435" s="101" t="str">
        <f>CONCATENATE(C435,D435)</f>
        <v>X</v>
      </c>
      <c r="F435" s="56" t="s">
        <v>129</v>
      </c>
      <c r="G435" s="64">
        <v>14</v>
      </c>
      <c r="H435" s="56" t="str">
        <f>CONCATENATE(F435,"/",G435)</f>
        <v>XXX120/14</v>
      </c>
      <c r="I435" s="56" t="s">
        <v>6</v>
      </c>
      <c r="J435" s="56" t="s">
        <v>6</v>
      </c>
      <c r="K435" s="103">
        <v>0.62708333333333333</v>
      </c>
      <c r="L435" s="104">
        <v>0.62916666666666665</v>
      </c>
      <c r="M435" s="77" t="s">
        <v>89</v>
      </c>
      <c r="N435" s="104">
        <v>0.66180555555555554</v>
      </c>
      <c r="O435" s="77" t="s">
        <v>56</v>
      </c>
      <c r="P435" s="56" t="str">
        <f t="shared" si="298"/>
        <v>OK</v>
      </c>
      <c r="Q435" s="105">
        <f t="shared" si="299"/>
        <v>3.2638888888888884E-2</v>
      </c>
      <c r="R435" s="105">
        <f t="shared" si="300"/>
        <v>2.0833333333333259E-3</v>
      </c>
      <c r="S435" s="105">
        <f t="shared" si="301"/>
        <v>3.472222222222221E-2</v>
      </c>
      <c r="T435" s="105">
        <f t="shared" si="305"/>
        <v>9.0277777777777457E-3</v>
      </c>
      <c r="U435" s="56">
        <v>28.8</v>
      </c>
      <c r="V435" s="56">
        <f>INDEX('Počty dní'!F:J,MATCH(E435,'Počty dní'!C:C,0),4)</f>
        <v>47</v>
      </c>
      <c r="W435" s="166">
        <f t="shared" si="302"/>
        <v>1353.6000000000001</v>
      </c>
      <c r="X435" s="21"/>
    </row>
    <row r="436" spans="1:48" x14ac:dyDescent="0.25">
      <c r="A436" s="140">
        <v>132</v>
      </c>
      <c r="B436" s="56">
        <v>1132</v>
      </c>
      <c r="C436" s="56" t="s">
        <v>2</v>
      </c>
      <c r="D436" s="102"/>
      <c r="E436" s="56" t="str">
        <f t="shared" ref="E436" si="306">CONCATENATE(C436,D436)</f>
        <v>X</v>
      </c>
      <c r="F436" s="56" t="s">
        <v>82</v>
      </c>
      <c r="G436" s="56"/>
      <c r="H436" s="56" t="str">
        <f t="shared" ref="H436" si="307">CONCATENATE(F436,"/",G436)</f>
        <v>přejezd/</v>
      </c>
      <c r="I436" s="99"/>
      <c r="J436" s="56" t="s">
        <v>6</v>
      </c>
      <c r="K436" s="103">
        <v>0.68263888888888891</v>
      </c>
      <c r="L436" s="104">
        <v>0.68263888888888891</v>
      </c>
      <c r="M436" s="68" t="str">
        <f>O435</f>
        <v>Bystřice n.Pern.,,aut.nádr.</v>
      </c>
      <c r="N436" s="104">
        <v>0.68472222222222223</v>
      </c>
      <c r="O436" s="68" t="str">
        <f>M437</f>
        <v>Bystřice n.Pern.,,Novoměstská</v>
      </c>
      <c r="P436" s="56" t="str">
        <f t="shared" si="298"/>
        <v>OK</v>
      </c>
      <c r="Q436" s="105">
        <f t="shared" si="299"/>
        <v>2.0833333333333259E-3</v>
      </c>
      <c r="R436" s="105">
        <f t="shared" si="300"/>
        <v>0</v>
      </c>
      <c r="S436" s="105">
        <f t="shared" si="301"/>
        <v>2.0833333333333259E-3</v>
      </c>
      <c r="T436" s="105">
        <f t="shared" si="305"/>
        <v>2.083333333333337E-2</v>
      </c>
      <c r="U436" s="56">
        <v>0</v>
      </c>
      <c r="V436" s="56">
        <f>INDEX('Počty dní'!F:J,MATCH(E436,'Počty dní'!C:C,0),4)</f>
        <v>47</v>
      </c>
      <c r="W436" s="166">
        <f t="shared" si="302"/>
        <v>0</v>
      </c>
      <c r="X436" s="21"/>
      <c r="AL436" s="27"/>
      <c r="AM436" s="27"/>
      <c r="AP436" s="16"/>
      <c r="AQ436" s="16"/>
      <c r="AR436" s="16"/>
      <c r="AS436" s="16"/>
      <c r="AT436" s="16"/>
      <c r="AU436" s="28"/>
      <c r="AV436" s="28"/>
    </row>
    <row r="437" spans="1:48" x14ac:dyDescent="0.25">
      <c r="A437" s="140">
        <v>132</v>
      </c>
      <c r="B437" s="56">
        <v>1132</v>
      </c>
      <c r="C437" s="56" t="s">
        <v>2</v>
      </c>
      <c r="D437" s="128"/>
      <c r="E437" s="101" t="str">
        <f>CONCATENATE(C437,D437)</f>
        <v>X</v>
      </c>
      <c r="F437" s="54" t="s">
        <v>138</v>
      </c>
      <c r="G437" s="64">
        <v>3</v>
      </c>
      <c r="H437" s="56" t="str">
        <f>CONCATENATE(F437,"/",G437)</f>
        <v>XXX121/3</v>
      </c>
      <c r="I437" s="56" t="s">
        <v>6</v>
      </c>
      <c r="J437" s="56" t="s">
        <v>6</v>
      </c>
      <c r="K437" s="103">
        <v>0.68472222222222223</v>
      </c>
      <c r="L437" s="104">
        <v>0.68541666666666667</v>
      </c>
      <c r="M437" s="68" t="s">
        <v>66</v>
      </c>
      <c r="N437" s="104">
        <v>0.73263888888888884</v>
      </c>
      <c r="O437" s="68" t="s">
        <v>85</v>
      </c>
      <c r="P437" s="56" t="str">
        <f t="shared" si="298"/>
        <v>OK</v>
      </c>
      <c r="Q437" s="105">
        <f t="shared" si="299"/>
        <v>4.7222222222222165E-2</v>
      </c>
      <c r="R437" s="105">
        <f t="shared" si="300"/>
        <v>6.9444444444444198E-4</v>
      </c>
      <c r="S437" s="105">
        <f t="shared" si="301"/>
        <v>4.7916666666666607E-2</v>
      </c>
      <c r="T437" s="105">
        <f t="shared" si="305"/>
        <v>0</v>
      </c>
      <c r="U437" s="56">
        <v>47.3</v>
      </c>
      <c r="V437" s="56">
        <f>INDEX('Počty dní'!F:J,MATCH(E437,'Počty dní'!C:C,0),4)</f>
        <v>47</v>
      </c>
      <c r="W437" s="166">
        <f t="shared" si="302"/>
        <v>2223.1</v>
      </c>
      <c r="X437" s="21"/>
    </row>
    <row r="438" spans="1:48" ht="15.75" thickBot="1" x14ac:dyDescent="0.3">
      <c r="A438" s="141">
        <v>132</v>
      </c>
      <c r="B438" s="58">
        <v>1132</v>
      </c>
      <c r="C438" s="58" t="s">
        <v>2</v>
      </c>
      <c r="D438" s="167"/>
      <c r="E438" s="168" t="str">
        <f>CONCATENATE(C438,D438)</f>
        <v>X</v>
      </c>
      <c r="F438" s="158" t="s">
        <v>138</v>
      </c>
      <c r="G438" s="187">
        <v>4</v>
      </c>
      <c r="H438" s="58" t="str">
        <f>CONCATENATE(F438,"/",G438)</f>
        <v>XXX121/4</v>
      </c>
      <c r="I438" s="58" t="s">
        <v>6</v>
      </c>
      <c r="J438" s="58" t="s">
        <v>6</v>
      </c>
      <c r="K438" s="107">
        <v>0.75624999999999998</v>
      </c>
      <c r="L438" s="108">
        <v>0.7583333333333333</v>
      </c>
      <c r="M438" s="60" t="s">
        <v>85</v>
      </c>
      <c r="N438" s="108">
        <v>0.80902777777777779</v>
      </c>
      <c r="O438" s="60" t="s">
        <v>66</v>
      </c>
      <c r="P438" s="158"/>
      <c r="Q438" s="170">
        <f t="shared" si="299"/>
        <v>5.0694444444444486E-2</v>
      </c>
      <c r="R438" s="170">
        <f t="shared" si="300"/>
        <v>2.0833333333333259E-3</v>
      </c>
      <c r="S438" s="170">
        <f t="shared" si="301"/>
        <v>5.2777777777777812E-2</v>
      </c>
      <c r="T438" s="170">
        <f t="shared" si="305"/>
        <v>2.3611111111111138E-2</v>
      </c>
      <c r="U438" s="58">
        <v>47.3</v>
      </c>
      <c r="V438" s="58">
        <f>INDEX('Počty dní'!F:J,MATCH(E438,'Počty dní'!C:C,0),4)</f>
        <v>47</v>
      </c>
      <c r="W438" s="171">
        <f t="shared" si="302"/>
        <v>2223.1</v>
      </c>
      <c r="X438" s="21"/>
    </row>
    <row r="439" spans="1:48" ht="15.75" thickBot="1" x14ac:dyDescent="0.3">
      <c r="A439" s="172" t="str">
        <f ca="1">CONCATENATE(INDIRECT("R[-1]C[0]",FALSE),"celkem")</f>
        <v>132celkem</v>
      </c>
      <c r="B439" s="173"/>
      <c r="C439" s="173" t="str">
        <f ca="1">INDIRECT("R[-1]C[12]",FALSE)</f>
        <v>Bystřice n.Pern.,,Novoměstská</v>
      </c>
      <c r="D439" s="174"/>
      <c r="E439" s="173"/>
      <c r="F439" s="175"/>
      <c r="G439" s="173"/>
      <c r="H439" s="176"/>
      <c r="I439" s="177"/>
      <c r="J439" s="178" t="str">
        <f ca="1">INDIRECT("R[-3]C[0]",FALSE)</f>
        <v>V</v>
      </c>
      <c r="K439" s="179"/>
      <c r="L439" s="180"/>
      <c r="M439" s="181"/>
      <c r="N439" s="180"/>
      <c r="O439" s="182"/>
      <c r="P439" s="173"/>
      <c r="Q439" s="183">
        <f>SUM(Q430:Q438)</f>
        <v>0.2951388888888889</v>
      </c>
      <c r="R439" s="183">
        <f>SUM(R430:R438)</f>
        <v>1.4583333333333171E-2</v>
      </c>
      <c r="S439" s="183">
        <f>SUM(S430:S438)</f>
        <v>0.30972222222222207</v>
      </c>
      <c r="T439" s="183">
        <f>SUM(T430:T438)</f>
        <v>0.24861111111111128</v>
      </c>
      <c r="U439" s="184">
        <f>SUM(U430:U438)</f>
        <v>267.40000000000003</v>
      </c>
      <c r="V439" s="185"/>
      <c r="W439" s="186">
        <f>SUM(W430:W438)</f>
        <v>12567.800000000001</v>
      </c>
      <c r="X439" s="21"/>
    </row>
    <row r="440" spans="1:48" x14ac:dyDescent="0.25">
      <c r="D440" s="129"/>
      <c r="E440" s="116"/>
      <c r="G440" s="67"/>
      <c r="K440" s="117"/>
      <c r="L440" s="118"/>
      <c r="M440" s="63"/>
      <c r="N440" s="118"/>
      <c r="O440" s="63"/>
      <c r="X440" s="21"/>
    </row>
    <row r="441" spans="1:48" ht="15.75" thickBot="1" x14ac:dyDescent="0.3">
      <c r="D441" s="129"/>
      <c r="E441" s="116"/>
      <c r="G441" s="67"/>
      <c r="K441" s="117"/>
      <c r="L441" s="69"/>
      <c r="M441" s="70"/>
      <c r="N441" s="118"/>
      <c r="O441" s="70"/>
      <c r="X441" s="21"/>
    </row>
    <row r="442" spans="1:48" x14ac:dyDescent="0.25">
      <c r="A442" s="138">
        <v>133</v>
      </c>
      <c r="B442" s="53">
        <v>1133</v>
      </c>
      <c r="C442" s="53" t="s">
        <v>2</v>
      </c>
      <c r="D442" s="159"/>
      <c r="E442" s="160" t="str">
        <f t="shared" ref="E442:E447" si="308">CONCATENATE(C442,D442)</f>
        <v>X</v>
      </c>
      <c r="F442" s="53" t="s">
        <v>138</v>
      </c>
      <c r="G442" s="188">
        <v>1</v>
      </c>
      <c r="H442" s="53" t="str">
        <f t="shared" ref="H442:H447" si="309">CONCATENATE(F442,"/",G442)</f>
        <v>XXX121/1</v>
      </c>
      <c r="I442" s="53" t="s">
        <v>6</v>
      </c>
      <c r="J442" s="53" t="s">
        <v>6</v>
      </c>
      <c r="K442" s="162">
        <v>0.18472222222222223</v>
      </c>
      <c r="L442" s="163">
        <v>0.18541666666666667</v>
      </c>
      <c r="M442" s="193" t="s">
        <v>66</v>
      </c>
      <c r="N442" s="163">
        <v>0.23263888888888887</v>
      </c>
      <c r="O442" s="193" t="s">
        <v>85</v>
      </c>
      <c r="P442" s="53" t="str">
        <f t="shared" ref="P442:P449" si="310">IF(M443=O442,"OK","POZOR")</f>
        <v>OK</v>
      </c>
      <c r="Q442" s="165">
        <f t="shared" ref="Q442:Q450" si="311">IF(ISNUMBER(G442),N442-L442,IF(F442="přejezd",N442-L442,0))</f>
        <v>4.7222222222222193E-2</v>
      </c>
      <c r="R442" s="165">
        <f t="shared" ref="R442:R450" si="312">IF(ISNUMBER(G442),L442-K442,0)</f>
        <v>6.9444444444444198E-4</v>
      </c>
      <c r="S442" s="165">
        <f t="shared" ref="S442:S450" si="313">Q442+R442</f>
        <v>4.7916666666666635E-2</v>
      </c>
      <c r="T442" s="165"/>
      <c r="U442" s="53">
        <v>47.3</v>
      </c>
      <c r="V442" s="53">
        <f>INDEX('Počty dní'!F:J,MATCH(E442,'Počty dní'!C:C,0),4)</f>
        <v>47</v>
      </c>
      <c r="W442" s="98">
        <f t="shared" ref="W442:W450" si="314">V442*U442</f>
        <v>2223.1</v>
      </c>
      <c r="X442" s="21"/>
    </row>
    <row r="443" spans="1:48" x14ac:dyDescent="0.25">
      <c r="A443" s="140">
        <v>133</v>
      </c>
      <c r="B443" s="56">
        <v>1133</v>
      </c>
      <c r="C443" s="56" t="s">
        <v>2</v>
      </c>
      <c r="D443" s="128"/>
      <c r="E443" s="101" t="str">
        <f t="shared" si="308"/>
        <v>X</v>
      </c>
      <c r="F443" s="54" t="s">
        <v>138</v>
      </c>
      <c r="G443" s="64">
        <v>2</v>
      </c>
      <c r="H443" s="56" t="str">
        <f t="shared" si="309"/>
        <v>XXX121/2</v>
      </c>
      <c r="I443" s="56" t="s">
        <v>6</v>
      </c>
      <c r="J443" s="56" t="s">
        <v>6</v>
      </c>
      <c r="K443" s="103">
        <v>0.25625000000000003</v>
      </c>
      <c r="L443" s="104">
        <v>0.25833333333333336</v>
      </c>
      <c r="M443" s="68" t="s">
        <v>85</v>
      </c>
      <c r="N443" s="104">
        <v>0.3125</v>
      </c>
      <c r="O443" s="68" t="s">
        <v>66</v>
      </c>
      <c r="P443" s="56" t="str">
        <f t="shared" si="310"/>
        <v>OK</v>
      </c>
      <c r="Q443" s="105">
        <f t="shared" si="311"/>
        <v>5.4166666666666641E-2</v>
      </c>
      <c r="R443" s="105">
        <f t="shared" si="312"/>
        <v>2.0833333333333259E-3</v>
      </c>
      <c r="S443" s="105">
        <f t="shared" si="313"/>
        <v>5.6249999999999967E-2</v>
      </c>
      <c r="T443" s="105">
        <f t="shared" ref="T443:T450" si="315">K443-N442</f>
        <v>2.3611111111111166E-2</v>
      </c>
      <c r="U443" s="56">
        <v>47.3</v>
      </c>
      <c r="V443" s="56">
        <f>INDEX('Počty dní'!F:J,MATCH(E443,'Počty dní'!C:C,0),4)</f>
        <v>47</v>
      </c>
      <c r="W443" s="166">
        <f t="shared" si="314"/>
        <v>2223.1</v>
      </c>
      <c r="X443" s="21"/>
    </row>
    <row r="444" spans="1:48" x14ac:dyDescent="0.25">
      <c r="A444" s="140">
        <v>133</v>
      </c>
      <c r="B444" s="56">
        <v>1133</v>
      </c>
      <c r="C444" s="56" t="s">
        <v>2</v>
      </c>
      <c r="D444" s="102"/>
      <c r="E444" s="56" t="str">
        <f t="shared" si="308"/>
        <v>X</v>
      </c>
      <c r="F444" s="56" t="s">
        <v>82</v>
      </c>
      <c r="G444" s="56"/>
      <c r="H444" s="56" t="str">
        <f t="shared" si="309"/>
        <v>přejezd/</v>
      </c>
      <c r="I444" s="99"/>
      <c r="J444" s="56" t="s">
        <v>6</v>
      </c>
      <c r="K444" s="103">
        <v>0.3125</v>
      </c>
      <c r="L444" s="104">
        <v>0.3125</v>
      </c>
      <c r="M444" s="68" t="str">
        <f>O443</f>
        <v>Bystřice n.Pern.,,Novoměstská</v>
      </c>
      <c r="N444" s="104">
        <v>0.31458333333333333</v>
      </c>
      <c r="O444" s="57" t="s">
        <v>56</v>
      </c>
      <c r="P444" s="56" t="str">
        <f t="shared" si="310"/>
        <v>OK</v>
      </c>
      <c r="Q444" s="105">
        <f t="shared" si="311"/>
        <v>2.0833333333333259E-3</v>
      </c>
      <c r="R444" s="105">
        <f t="shared" si="312"/>
        <v>0</v>
      </c>
      <c r="S444" s="105">
        <f t="shared" si="313"/>
        <v>2.0833333333333259E-3</v>
      </c>
      <c r="T444" s="105">
        <f t="shared" si="315"/>
        <v>0</v>
      </c>
      <c r="U444" s="56">
        <v>0</v>
      </c>
      <c r="V444" s="56">
        <f>INDEX('Počty dní'!F:J,MATCH(E444,'Počty dní'!C:C,0),4)</f>
        <v>47</v>
      </c>
      <c r="W444" s="166">
        <f t="shared" si="314"/>
        <v>0</v>
      </c>
      <c r="X444" s="21"/>
      <c r="AL444" s="27"/>
      <c r="AM444" s="27"/>
      <c r="AP444" s="16"/>
      <c r="AQ444" s="16"/>
      <c r="AR444" s="16"/>
      <c r="AS444" s="16"/>
      <c r="AT444" s="16"/>
      <c r="AU444" s="28"/>
      <c r="AV444" s="28"/>
    </row>
    <row r="445" spans="1:48" x14ac:dyDescent="0.25">
      <c r="A445" s="140">
        <v>133</v>
      </c>
      <c r="B445" s="56">
        <v>1133</v>
      </c>
      <c r="C445" s="56" t="s">
        <v>2</v>
      </c>
      <c r="D445" s="128"/>
      <c r="E445" s="101" t="str">
        <f t="shared" si="308"/>
        <v>X</v>
      </c>
      <c r="F445" s="56" t="s">
        <v>129</v>
      </c>
      <c r="G445" s="64">
        <v>7</v>
      </c>
      <c r="H445" s="56" t="str">
        <f t="shared" si="309"/>
        <v>XXX120/7</v>
      </c>
      <c r="I445" s="56" t="s">
        <v>6</v>
      </c>
      <c r="J445" s="56" t="s">
        <v>6</v>
      </c>
      <c r="K445" s="103">
        <v>0.3354166666666667</v>
      </c>
      <c r="L445" s="104">
        <v>0.33680555555555558</v>
      </c>
      <c r="M445" s="57" t="s">
        <v>56</v>
      </c>
      <c r="N445" s="104">
        <v>0.36805555555555558</v>
      </c>
      <c r="O445" s="77" t="s">
        <v>89</v>
      </c>
      <c r="P445" s="56" t="str">
        <f t="shared" si="310"/>
        <v>OK</v>
      </c>
      <c r="Q445" s="105">
        <f t="shared" si="311"/>
        <v>3.125E-2</v>
      </c>
      <c r="R445" s="105">
        <f t="shared" si="312"/>
        <v>1.388888888888884E-3</v>
      </c>
      <c r="S445" s="105">
        <f t="shared" si="313"/>
        <v>3.2638888888888884E-2</v>
      </c>
      <c r="T445" s="105">
        <f t="shared" si="315"/>
        <v>2.083333333333337E-2</v>
      </c>
      <c r="U445" s="56">
        <v>28.8</v>
      </c>
      <c r="V445" s="56">
        <f>INDEX('Počty dní'!F:J,MATCH(E445,'Počty dní'!C:C,0),4)</f>
        <v>47</v>
      </c>
      <c r="W445" s="166">
        <f t="shared" si="314"/>
        <v>1353.6000000000001</v>
      </c>
      <c r="X445" s="21"/>
    </row>
    <row r="446" spans="1:48" x14ac:dyDescent="0.25">
      <c r="A446" s="140">
        <v>133</v>
      </c>
      <c r="B446" s="56">
        <v>1133</v>
      </c>
      <c r="C446" s="56" t="s">
        <v>2</v>
      </c>
      <c r="D446" s="128"/>
      <c r="E446" s="101" t="str">
        <f t="shared" si="308"/>
        <v>X</v>
      </c>
      <c r="F446" s="56" t="s">
        <v>129</v>
      </c>
      <c r="G446" s="64">
        <v>6</v>
      </c>
      <c r="H446" s="56" t="str">
        <f t="shared" si="309"/>
        <v>XXX120/6</v>
      </c>
      <c r="I446" s="56" t="s">
        <v>6</v>
      </c>
      <c r="J446" s="56" t="s">
        <v>6</v>
      </c>
      <c r="K446" s="103">
        <v>0.37708333333333338</v>
      </c>
      <c r="L446" s="104">
        <v>0.37916666666666665</v>
      </c>
      <c r="M446" s="77" t="s">
        <v>89</v>
      </c>
      <c r="N446" s="104">
        <v>0.41180555555555554</v>
      </c>
      <c r="O446" s="77" t="s">
        <v>56</v>
      </c>
      <c r="P446" s="56" t="str">
        <f t="shared" si="310"/>
        <v>OK</v>
      </c>
      <c r="Q446" s="105">
        <f t="shared" si="311"/>
        <v>3.2638888888888884E-2</v>
      </c>
      <c r="R446" s="105">
        <f t="shared" si="312"/>
        <v>2.0833333333332704E-3</v>
      </c>
      <c r="S446" s="105">
        <f t="shared" si="313"/>
        <v>3.4722222222222154E-2</v>
      </c>
      <c r="T446" s="105">
        <f t="shared" si="315"/>
        <v>9.0277777777778012E-3</v>
      </c>
      <c r="U446" s="56">
        <v>28.8</v>
      </c>
      <c r="V446" s="56">
        <f>INDEX('Počty dní'!F:J,MATCH(E446,'Počty dní'!C:C,0),4)</f>
        <v>47</v>
      </c>
      <c r="W446" s="166">
        <f t="shared" si="314"/>
        <v>1353.6000000000001</v>
      </c>
      <c r="X446" s="21"/>
    </row>
    <row r="447" spans="1:48" x14ac:dyDescent="0.25">
      <c r="A447" s="140">
        <v>133</v>
      </c>
      <c r="B447" s="56">
        <v>1133</v>
      </c>
      <c r="C447" s="56" t="s">
        <v>2</v>
      </c>
      <c r="D447" s="102"/>
      <c r="E447" s="56" t="str">
        <f t="shared" si="308"/>
        <v>X</v>
      </c>
      <c r="F447" s="56" t="s">
        <v>144</v>
      </c>
      <c r="G447" s="64">
        <v>17</v>
      </c>
      <c r="H447" s="56" t="str">
        <f t="shared" si="309"/>
        <v>XXX129/17</v>
      </c>
      <c r="I447" s="56" t="s">
        <v>5</v>
      </c>
      <c r="J447" s="56" t="s">
        <v>6</v>
      </c>
      <c r="K447" s="103">
        <v>0.58333333333333337</v>
      </c>
      <c r="L447" s="104">
        <v>0.58611111111111114</v>
      </c>
      <c r="M447" s="57" t="s">
        <v>56</v>
      </c>
      <c r="N447" s="104">
        <v>0.61249999999999993</v>
      </c>
      <c r="O447" s="68" t="s">
        <v>80</v>
      </c>
      <c r="P447" s="56" t="str">
        <f t="shared" si="310"/>
        <v>OK</v>
      </c>
      <c r="Q447" s="105">
        <f t="shared" si="311"/>
        <v>2.6388888888888795E-2</v>
      </c>
      <c r="R447" s="105">
        <f t="shared" si="312"/>
        <v>2.7777777777777679E-3</v>
      </c>
      <c r="S447" s="105">
        <f t="shared" si="313"/>
        <v>2.9166666666666563E-2</v>
      </c>
      <c r="T447" s="105">
        <f t="shared" si="315"/>
        <v>0.17152777777777783</v>
      </c>
      <c r="U447" s="56">
        <v>22.3</v>
      </c>
      <c r="V447" s="56">
        <f>INDEX('Počty dní'!F:J,MATCH(E447,'Počty dní'!C:C,0),4)</f>
        <v>47</v>
      </c>
      <c r="W447" s="166">
        <f t="shared" si="314"/>
        <v>1048.1000000000001</v>
      </c>
      <c r="X447" s="21"/>
      <c r="AL447" s="27"/>
      <c r="AM447" s="27"/>
      <c r="AP447" s="16"/>
      <c r="AQ447" s="16"/>
      <c r="AR447" s="16"/>
      <c r="AS447" s="16"/>
      <c r="AT447" s="16"/>
      <c r="AU447" s="28"/>
      <c r="AV447" s="28"/>
    </row>
    <row r="448" spans="1:48" x14ac:dyDescent="0.25">
      <c r="A448" s="140">
        <v>133</v>
      </c>
      <c r="B448" s="56">
        <v>1133</v>
      </c>
      <c r="C448" s="56" t="s">
        <v>2</v>
      </c>
      <c r="D448" s="128"/>
      <c r="E448" s="101" t="str">
        <f>CONCATENATE(C448,D448)</f>
        <v>X</v>
      </c>
      <c r="F448" s="56" t="s">
        <v>144</v>
      </c>
      <c r="G448" s="64">
        <v>20</v>
      </c>
      <c r="H448" s="56" t="str">
        <f>CONCATENATE(F448,"/",G448)</f>
        <v>XXX129/20</v>
      </c>
      <c r="I448" s="56" t="s">
        <v>5</v>
      </c>
      <c r="J448" s="56" t="s">
        <v>6</v>
      </c>
      <c r="K448" s="103">
        <v>0.63541666666666663</v>
      </c>
      <c r="L448" s="104">
        <v>0.63680555555555551</v>
      </c>
      <c r="M448" s="57" t="s">
        <v>80</v>
      </c>
      <c r="N448" s="104">
        <v>0.66388888888888886</v>
      </c>
      <c r="O448" s="68" t="s">
        <v>56</v>
      </c>
      <c r="P448" s="56" t="str">
        <f t="shared" si="310"/>
        <v>OK</v>
      </c>
      <c r="Q448" s="105">
        <f t="shared" si="311"/>
        <v>2.7083333333333348E-2</v>
      </c>
      <c r="R448" s="105">
        <f t="shared" si="312"/>
        <v>1.388888888888884E-3</v>
      </c>
      <c r="S448" s="105">
        <f t="shared" si="313"/>
        <v>2.8472222222222232E-2</v>
      </c>
      <c r="T448" s="105">
        <f t="shared" si="315"/>
        <v>2.2916666666666696E-2</v>
      </c>
      <c r="U448" s="56">
        <v>22.9</v>
      </c>
      <c r="V448" s="56">
        <f>INDEX('Počty dní'!F:J,MATCH(E448,'Počty dní'!C:C,0),4)</f>
        <v>47</v>
      </c>
      <c r="W448" s="166">
        <f t="shared" si="314"/>
        <v>1076.3</v>
      </c>
      <c r="X448" s="21"/>
    </row>
    <row r="449" spans="1:24" x14ac:dyDescent="0.25">
      <c r="A449" s="140">
        <v>133</v>
      </c>
      <c r="B449" s="56">
        <v>1133</v>
      </c>
      <c r="C449" s="56" t="s">
        <v>2</v>
      </c>
      <c r="D449" s="128"/>
      <c r="E449" s="101" t="str">
        <f t="shared" ref="E449" si="316">CONCATENATE(C449,D449)</f>
        <v>X</v>
      </c>
      <c r="F449" s="56" t="s">
        <v>129</v>
      </c>
      <c r="G449" s="64">
        <v>17</v>
      </c>
      <c r="H449" s="56" t="str">
        <f>CONCATENATE(F449,"/",G449)</f>
        <v>XXX120/17</v>
      </c>
      <c r="I449" s="56" t="s">
        <v>6</v>
      </c>
      <c r="J449" s="56" t="s">
        <v>6</v>
      </c>
      <c r="K449" s="103">
        <v>0.66875000000000007</v>
      </c>
      <c r="L449" s="104">
        <v>0.67013888888888884</v>
      </c>
      <c r="M449" s="57" t="s">
        <v>56</v>
      </c>
      <c r="N449" s="104">
        <v>0.70138888888888884</v>
      </c>
      <c r="O449" s="68" t="s">
        <v>89</v>
      </c>
      <c r="P449" s="56" t="str">
        <f t="shared" si="310"/>
        <v>OK</v>
      </c>
      <c r="Q449" s="105">
        <f t="shared" si="311"/>
        <v>3.125E-2</v>
      </c>
      <c r="R449" s="105">
        <f t="shared" si="312"/>
        <v>1.3888888888887729E-3</v>
      </c>
      <c r="S449" s="105">
        <f t="shared" si="313"/>
        <v>3.2638888888888773E-2</v>
      </c>
      <c r="T449" s="105">
        <f t="shared" si="315"/>
        <v>4.8611111111112049E-3</v>
      </c>
      <c r="U449" s="56">
        <v>28.8</v>
      </c>
      <c r="V449" s="56">
        <f>INDEX('Počty dní'!F:J,MATCH(E449,'Počty dní'!C:C,0),4)</f>
        <v>47</v>
      </c>
      <c r="W449" s="166">
        <f t="shared" si="314"/>
        <v>1353.6000000000001</v>
      </c>
      <c r="X449" s="21"/>
    </row>
    <row r="450" spans="1:24" ht="15.75" thickBot="1" x14ac:dyDescent="0.3">
      <c r="A450" s="141">
        <v>133</v>
      </c>
      <c r="B450" s="58">
        <v>1133</v>
      </c>
      <c r="C450" s="58" t="s">
        <v>2</v>
      </c>
      <c r="D450" s="167"/>
      <c r="E450" s="168" t="str">
        <f>CONCATENATE(C450,D450)</f>
        <v>X</v>
      </c>
      <c r="F450" s="58" t="s">
        <v>129</v>
      </c>
      <c r="G450" s="187">
        <v>18</v>
      </c>
      <c r="H450" s="58" t="str">
        <f>CONCATENATE(F450,"/",G450)</f>
        <v>XXX120/18</v>
      </c>
      <c r="I450" s="58" t="s">
        <v>6</v>
      </c>
      <c r="J450" s="58" t="s">
        <v>6</v>
      </c>
      <c r="K450" s="107">
        <v>0.7104166666666667</v>
      </c>
      <c r="L450" s="108">
        <v>0.71250000000000002</v>
      </c>
      <c r="M450" s="59" t="s">
        <v>89</v>
      </c>
      <c r="N450" s="108">
        <v>0.74513888888888891</v>
      </c>
      <c r="O450" s="60" t="s">
        <v>56</v>
      </c>
      <c r="P450" s="158"/>
      <c r="Q450" s="170">
        <f t="shared" si="311"/>
        <v>3.2638888888888884E-2</v>
      </c>
      <c r="R450" s="170">
        <f t="shared" si="312"/>
        <v>2.0833333333333259E-3</v>
      </c>
      <c r="S450" s="170">
        <f t="shared" si="313"/>
        <v>3.472222222222221E-2</v>
      </c>
      <c r="T450" s="170">
        <f t="shared" si="315"/>
        <v>9.0277777777778567E-3</v>
      </c>
      <c r="U450" s="58">
        <v>28.8</v>
      </c>
      <c r="V450" s="58">
        <f>INDEX('Počty dní'!F:J,MATCH(E450,'Počty dní'!C:C,0),4)</f>
        <v>47</v>
      </c>
      <c r="W450" s="171">
        <f t="shared" si="314"/>
        <v>1353.6000000000001</v>
      </c>
      <c r="X450" s="21"/>
    </row>
    <row r="451" spans="1:24" ht="15.75" thickBot="1" x14ac:dyDescent="0.3">
      <c r="A451" s="172" t="str">
        <f ca="1">CONCATENATE(INDIRECT("R[-1]C[0]",FALSE),"celkem")</f>
        <v>133celkem</v>
      </c>
      <c r="B451" s="173"/>
      <c r="C451" s="173" t="str">
        <f ca="1">INDIRECT("R[-1]C[12]",FALSE)</f>
        <v>Bystřice n.Pern.,,aut.nádr.</v>
      </c>
      <c r="D451" s="174"/>
      <c r="E451" s="173"/>
      <c r="F451" s="175"/>
      <c r="G451" s="173"/>
      <c r="H451" s="176"/>
      <c r="I451" s="177"/>
      <c r="J451" s="178" t="str">
        <f ca="1">INDIRECT("R[-3]C[0]",FALSE)</f>
        <v>V</v>
      </c>
      <c r="K451" s="179"/>
      <c r="L451" s="180"/>
      <c r="M451" s="181"/>
      <c r="N451" s="180"/>
      <c r="O451" s="182"/>
      <c r="P451" s="173"/>
      <c r="Q451" s="183">
        <f>SUM(Q442:Q450)</f>
        <v>0.2847222222222221</v>
      </c>
      <c r="R451" s="183">
        <f>SUM(R442:R450)</f>
        <v>1.3888888888888673E-2</v>
      </c>
      <c r="S451" s="183">
        <f>SUM(S442:S450)</f>
        <v>0.29861111111111072</v>
      </c>
      <c r="T451" s="183">
        <f>SUM(T442:T450)</f>
        <v>0.26180555555555596</v>
      </c>
      <c r="U451" s="184">
        <f>SUM(U442:U450)</f>
        <v>255.00000000000003</v>
      </c>
      <c r="V451" s="185"/>
      <c r="W451" s="186">
        <f>SUM(W442:W450)</f>
        <v>11985</v>
      </c>
      <c r="X451" s="21"/>
    </row>
    <row r="452" spans="1:24" x14ac:dyDescent="0.25">
      <c r="D452" s="129"/>
      <c r="E452" s="116"/>
      <c r="G452" s="75"/>
      <c r="K452" s="117"/>
      <c r="L452" s="118"/>
      <c r="M452" s="63"/>
      <c r="N452" s="118"/>
      <c r="O452" s="63"/>
      <c r="X452" s="21"/>
    </row>
    <row r="453" spans="1:24" ht="15.75" thickBot="1" x14ac:dyDescent="0.3">
      <c r="D453" s="133"/>
      <c r="E453" s="116"/>
      <c r="G453" s="67"/>
      <c r="K453" s="117"/>
      <c r="L453" s="118"/>
      <c r="M453" s="70"/>
      <c r="N453" s="118"/>
      <c r="O453" s="70"/>
      <c r="X453" s="21"/>
    </row>
    <row r="454" spans="1:24" x14ac:dyDescent="0.25">
      <c r="A454" s="138">
        <v>134</v>
      </c>
      <c r="B454" s="53">
        <v>1134</v>
      </c>
      <c r="C454" s="53" t="s">
        <v>2</v>
      </c>
      <c r="D454" s="159"/>
      <c r="E454" s="160" t="str">
        <f t="shared" ref="E454:E471" si="317">CONCATENATE(C454,D454)</f>
        <v>X</v>
      </c>
      <c r="F454" s="53" t="s">
        <v>144</v>
      </c>
      <c r="G454" s="188">
        <v>1</v>
      </c>
      <c r="H454" s="53" t="str">
        <f t="shared" ref="H454:H471" si="318">CONCATENATE(F454,"/",G454)</f>
        <v>XXX129/1</v>
      </c>
      <c r="I454" s="53" t="s">
        <v>5</v>
      </c>
      <c r="J454" s="53" t="s">
        <v>5</v>
      </c>
      <c r="K454" s="162">
        <v>0.16666666666666666</v>
      </c>
      <c r="L454" s="163">
        <v>0.16805555555555554</v>
      </c>
      <c r="M454" s="193" t="s">
        <v>56</v>
      </c>
      <c r="N454" s="163">
        <v>0.19722222222222222</v>
      </c>
      <c r="O454" s="204" t="s">
        <v>79</v>
      </c>
      <c r="P454" s="53" t="str">
        <f t="shared" ref="P454:P470" si="319">IF(M455=O454,"OK","POZOR")</f>
        <v>OK</v>
      </c>
      <c r="Q454" s="165">
        <f t="shared" ref="Q454:Q471" si="320">IF(ISNUMBER(G454),N454-L454,IF(F454="přejezd",N454-L454,0))</f>
        <v>2.9166666666666674E-2</v>
      </c>
      <c r="R454" s="165">
        <f t="shared" ref="R454:R471" si="321">IF(ISNUMBER(G454),L454-K454,0)</f>
        <v>1.388888888888884E-3</v>
      </c>
      <c r="S454" s="165">
        <f t="shared" ref="S454:S471" si="322">Q454+R454</f>
        <v>3.0555555555555558E-2</v>
      </c>
      <c r="T454" s="165"/>
      <c r="U454" s="53">
        <v>23.4</v>
      </c>
      <c r="V454" s="53">
        <f>INDEX('Počty dní'!F:J,MATCH(E454,'Počty dní'!C:C,0),4)</f>
        <v>47</v>
      </c>
      <c r="W454" s="98">
        <f t="shared" ref="W454:W471" si="323">V454*U454</f>
        <v>1099.8</v>
      </c>
      <c r="X454" s="21"/>
    </row>
    <row r="455" spans="1:24" x14ac:dyDescent="0.25">
      <c r="A455" s="140">
        <v>134</v>
      </c>
      <c r="B455" s="56">
        <v>1134</v>
      </c>
      <c r="C455" s="56" t="s">
        <v>2</v>
      </c>
      <c r="D455" s="128"/>
      <c r="E455" s="101" t="str">
        <f t="shared" si="317"/>
        <v>X</v>
      </c>
      <c r="F455" s="56" t="s">
        <v>144</v>
      </c>
      <c r="G455" s="64">
        <v>4</v>
      </c>
      <c r="H455" s="56" t="str">
        <f t="shared" si="318"/>
        <v>XXX129/4</v>
      </c>
      <c r="I455" s="56" t="s">
        <v>5</v>
      </c>
      <c r="J455" s="56" t="s">
        <v>5</v>
      </c>
      <c r="K455" s="103">
        <v>0.21388888888888891</v>
      </c>
      <c r="L455" s="104">
        <v>0.21666666666666667</v>
      </c>
      <c r="M455" s="68" t="s">
        <v>79</v>
      </c>
      <c r="N455" s="104">
        <v>0.24791666666666667</v>
      </c>
      <c r="O455" s="68" t="s">
        <v>56</v>
      </c>
      <c r="P455" s="56" t="str">
        <f t="shared" si="319"/>
        <v>OK</v>
      </c>
      <c r="Q455" s="105">
        <f t="shared" si="320"/>
        <v>3.125E-2</v>
      </c>
      <c r="R455" s="105">
        <f t="shared" si="321"/>
        <v>2.7777777777777679E-3</v>
      </c>
      <c r="S455" s="105">
        <f t="shared" si="322"/>
        <v>3.4027777777777768E-2</v>
      </c>
      <c r="T455" s="105">
        <f t="shared" ref="T455:T471" si="324">K455-N454</f>
        <v>1.6666666666666691E-2</v>
      </c>
      <c r="U455" s="56">
        <v>23.4</v>
      </c>
      <c r="V455" s="56">
        <f>INDEX('Počty dní'!F:J,MATCH(E455,'Počty dní'!C:C,0),4)</f>
        <v>47</v>
      </c>
      <c r="W455" s="166">
        <f t="shared" si="323"/>
        <v>1099.8</v>
      </c>
      <c r="X455" s="21"/>
    </row>
    <row r="456" spans="1:24" x14ac:dyDescent="0.25">
      <c r="A456" s="140">
        <v>134</v>
      </c>
      <c r="B456" s="56">
        <v>1134</v>
      </c>
      <c r="C456" s="56" t="s">
        <v>2</v>
      </c>
      <c r="D456" s="128"/>
      <c r="E456" s="101" t="str">
        <f t="shared" si="317"/>
        <v>X</v>
      </c>
      <c r="F456" s="56" t="s">
        <v>144</v>
      </c>
      <c r="G456" s="64">
        <v>5</v>
      </c>
      <c r="H456" s="56" t="str">
        <f t="shared" si="318"/>
        <v>XXX129/5</v>
      </c>
      <c r="I456" s="56" t="s">
        <v>5</v>
      </c>
      <c r="J456" s="56" t="s">
        <v>5</v>
      </c>
      <c r="K456" s="103">
        <v>0.25</v>
      </c>
      <c r="L456" s="104">
        <v>0.25277777777777777</v>
      </c>
      <c r="M456" s="68" t="s">
        <v>56</v>
      </c>
      <c r="N456" s="104">
        <v>0.27569444444444446</v>
      </c>
      <c r="O456" s="68" t="s">
        <v>80</v>
      </c>
      <c r="P456" s="56" t="str">
        <f t="shared" si="319"/>
        <v>OK</v>
      </c>
      <c r="Q456" s="105">
        <f t="shared" si="320"/>
        <v>2.2916666666666696E-2</v>
      </c>
      <c r="R456" s="105">
        <f t="shared" si="321"/>
        <v>2.7777777777777679E-3</v>
      </c>
      <c r="S456" s="105">
        <f t="shared" si="322"/>
        <v>2.5694444444444464E-2</v>
      </c>
      <c r="T456" s="105">
        <f t="shared" si="324"/>
        <v>2.0833333333333259E-3</v>
      </c>
      <c r="U456" s="56">
        <v>19.3</v>
      </c>
      <c r="V456" s="56">
        <f>INDEX('Počty dní'!F:J,MATCH(E456,'Počty dní'!C:C,0),4)</f>
        <v>47</v>
      </c>
      <c r="W456" s="166">
        <f t="shared" si="323"/>
        <v>907.1</v>
      </c>
      <c r="X456" s="21"/>
    </row>
    <row r="457" spans="1:24" x14ac:dyDescent="0.25">
      <c r="A457" s="140">
        <v>134</v>
      </c>
      <c r="B457" s="56">
        <v>1134</v>
      </c>
      <c r="C457" s="56" t="s">
        <v>2</v>
      </c>
      <c r="D457" s="128"/>
      <c r="E457" s="101" t="str">
        <f t="shared" si="317"/>
        <v>X</v>
      </c>
      <c r="F457" s="56" t="s">
        <v>144</v>
      </c>
      <c r="G457" s="64">
        <v>8</v>
      </c>
      <c r="H457" s="56" t="str">
        <f t="shared" si="318"/>
        <v>XXX129/8</v>
      </c>
      <c r="I457" s="56" t="s">
        <v>5</v>
      </c>
      <c r="J457" s="56" t="s">
        <v>5</v>
      </c>
      <c r="K457" s="103">
        <v>0.27777777777777779</v>
      </c>
      <c r="L457" s="104">
        <v>0.28125</v>
      </c>
      <c r="M457" s="68" t="s">
        <v>80</v>
      </c>
      <c r="N457" s="104">
        <v>0.30416666666666664</v>
      </c>
      <c r="O457" s="57" t="s">
        <v>56</v>
      </c>
      <c r="P457" s="56" t="str">
        <f t="shared" si="319"/>
        <v>OK</v>
      </c>
      <c r="Q457" s="105">
        <f t="shared" si="320"/>
        <v>2.2916666666666641E-2</v>
      </c>
      <c r="R457" s="105">
        <f t="shared" si="321"/>
        <v>3.4722222222222099E-3</v>
      </c>
      <c r="S457" s="105">
        <f t="shared" si="322"/>
        <v>2.6388888888888851E-2</v>
      </c>
      <c r="T457" s="105">
        <f t="shared" si="324"/>
        <v>2.0833333333333259E-3</v>
      </c>
      <c r="U457" s="56">
        <v>16.899999999999999</v>
      </c>
      <c r="V457" s="56">
        <f>INDEX('Počty dní'!F:J,MATCH(E457,'Počty dní'!C:C,0),4)</f>
        <v>47</v>
      </c>
      <c r="W457" s="166">
        <f t="shared" si="323"/>
        <v>794.3</v>
      </c>
      <c r="X457" s="21"/>
    </row>
    <row r="458" spans="1:24" x14ac:dyDescent="0.25">
      <c r="A458" s="140">
        <v>134</v>
      </c>
      <c r="B458" s="56">
        <v>1134</v>
      </c>
      <c r="C458" s="56" t="s">
        <v>2</v>
      </c>
      <c r="D458" s="128"/>
      <c r="E458" s="101" t="str">
        <f t="shared" si="317"/>
        <v>X</v>
      </c>
      <c r="F458" s="56" t="s">
        <v>142</v>
      </c>
      <c r="G458" s="64">
        <v>5</v>
      </c>
      <c r="H458" s="56" t="str">
        <f t="shared" si="318"/>
        <v>XXX131/5</v>
      </c>
      <c r="I458" s="56" t="s">
        <v>5</v>
      </c>
      <c r="J458" s="56" t="s">
        <v>5</v>
      </c>
      <c r="K458" s="103">
        <v>0.33333333333333331</v>
      </c>
      <c r="L458" s="104">
        <v>0.3354166666666667</v>
      </c>
      <c r="M458" s="68" t="s">
        <v>56</v>
      </c>
      <c r="N458" s="104">
        <v>0.3527777777777778</v>
      </c>
      <c r="O458" s="68" t="s">
        <v>76</v>
      </c>
      <c r="P458" s="56" t="str">
        <f t="shared" si="319"/>
        <v>OK</v>
      </c>
      <c r="Q458" s="105">
        <f t="shared" si="320"/>
        <v>1.7361111111111105E-2</v>
      </c>
      <c r="R458" s="105">
        <f t="shared" si="321"/>
        <v>2.0833333333333814E-3</v>
      </c>
      <c r="S458" s="105">
        <f t="shared" si="322"/>
        <v>1.9444444444444486E-2</v>
      </c>
      <c r="T458" s="105">
        <f t="shared" si="324"/>
        <v>2.9166666666666674E-2</v>
      </c>
      <c r="U458" s="56">
        <v>13</v>
      </c>
      <c r="V458" s="56">
        <f>INDEX('Počty dní'!F:J,MATCH(E458,'Počty dní'!C:C,0),4)</f>
        <v>47</v>
      </c>
      <c r="W458" s="166">
        <f t="shared" si="323"/>
        <v>611</v>
      </c>
      <c r="X458" s="21"/>
    </row>
    <row r="459" spans="1:24" x14ac:dyDescent="0.25">
      <c r="A459" s="140">
        <v>134</v>
      </c>
      <c r="B459" s="56">
        <v>1134</v>
      </c>
      <c r="C459" s="56" t="s">
        <v>2</v>
      </c>
      <c r="D459" s="128"/>
      <c r="E459" s="101" t="str">
        <f t="shared" si="317"/>
        <v>X</v>
      </c>
      <c r="F459" s="56" t="s">
        <v>133</v>
      </c>
      <c r="G459" s="64">
        <v>7</v>
      </c>
      <c r="H459" s="56" t="str">
        <f t="shared" si="318"/>
        <v>XXX133/7</v>
      </c>
      <c r="I459" s="56" t="s">
        <v>5</v>
      </c>
      <c r="J459" s="56" t="s">
        <v>5</v>
      </c>
      <c r="K459" s="103">
        <v>0.35625000000000001</v>
      </c>
      <c r="L459" s="104">
        <v>0.3576388888888889</v>
      </c>
      <c r="M459" s="68" t="s">
        <v>76</v>
      </c>
      <c r="N459" s="104">
        <v>0.38194444444444442</v>
      </c>
      <c r="O459" s="68" t="s">
        <v>80</v>
      </c>
      <c r="P459" s="56" t="str">
        <f t="shared" si="319"/>
        <v>OK</v>
      </c>
      <c r="Q459" s="105">
        <f t="shared" si="320"/>
        <v>2.4305555555555525E-2</v>
      </c>
      <c r="R459" s="105">
        <f t="shared" si="321"/>
        <v>1.388888888888884E-3</v>
      </c>
      <c r="S459" s="105">
        <f t="shared" si="322"/>
        <v>2.5694444444444409E-2</v>
      </c>
      <c r="T459" s="105">
        <f t="shared" si="324"/>
        <v>3.4722222222222099E-3</v>
      </c>
      <c r="U459" s="56">
        <v>24.1</v>
      </c>
      <c r="V459" s="56">
        <f>INDEX('Počty dní'!F:J,MATCH(E459,'Počty dní'!C:C,0),4)</f>
        <v>47</v>
      </c>
      <c r="W459" s="166">
        <f t="shared" si="323"/>
        <v>1132.7</v>
      </c>
      <c r="X459" s="21"/>
    </row>
    <row r="460" spans="1:24" x14ac:dyDescent="0.25">
      <c r="A460" s="140">
        <v>134</v>
      </c>
      <c r="B460" s="56">
        <v>1134</v>
      </c>
      <c r="C460" s="56" t="s">
        <v>2</v>
      </c>
      <c r="D460" s="128"/>
      <c r="E460" s="101" t="str">
        <f t="shared" si="317"/>
        <v>X</v>
      </c>
      <c r="F460" s="56" t="s">
        <v>144</v>
      </c>
      <c r="G460" s="64">
        <v>12</v>
      </c>
      <c r="H460" s="56" t="str">
        <f t="shared" si="318"/>
        <v>XXX129/12</v>
      </c>
      <c r="I460" s="56" t="s">
        <v>5</v>
      </c>
      <c r="J460" s="56" t="s">
        <v>5</v>
      </c>
      <c r="K460" s="103">
        <v>0.3840277777777778</v>
      </c>
      <c r="L460" s="104">
        <v>0.38680555555555557</v>
      </c>
      <c r="M460" s="57" t="s">
        <v>80</v>
      </c>
      <c r="N460" s="104">
        <v>0.41388888888888892</v>
      </c>
      <c r="O460" s="68" t="s">
        <v>56</v>
      </c>
      <c r="P460" s="56" t="str">
        <f t="shared" si="319"/>
        <v>OK</v>
      </c>
      <c r="Q460" s="105">
        <f t="shared" si="320"/>
        <v>2.7083333333333348E-2</v>
      </c>
      <c r="R460" s="105">
        <f t="shared" si="321"/>
        <v>2.7777777777777679E-3</v>
      </c>
      <c r="S460" s="105">
        <f t="shared" si="322"/>
        <v>2.9861111111111116E-2</v>
      </c>
      <c r="T460" s="105">
        <f t="shared" si="324"/>
        <v>2.0833333333333814E-3</v>
      </c>
      <c r="U460" s="56">
        <v>21.3</v>
      </c>
      <c r="V460" s="56">
        <f>INDEX('Počty dní'!F:J,MATCH(E460,'Počty dní'!C:C,0),4)</f>
        <v>47</v>
      </c>
      <c r="W460" s="166">
        <f t="shared" si="323"/>
        <v>1001.1</v>
      </c>
      <c r="X460" s="21"/>
    </row>
    <row r="461" spans="1:24" x14ac:dyDescent="0.25">
      <c r="A461" s="140">
        <v>134</v>
      </c>
      <c r="B461" s="56">
        <v>1134</v>
      </c>
      <c r="C461" s="56" t="s">
        <v>2</v>
      </c>
      <c r="D461" s="128"/>
      <c r="E461" s="101" t="str">
        <f t="shared" ref="E461:E467" si="325">CONCATENATE(C461,D461)</f>
        <v>X</v>
      </c>
      <c r="F461" s="56" t="s">
        <v>140</v>
      </c>
      <c r="G461" s="71">
        <v>1</v>
      </c>
      <c r="H461" s="56" t="str">
        <f>CONCATENATE(F461,"/",G461)</f>
        <v>XXX127/1</v>
      </c>
      <c r="I461" s="56" t="s">
        <v>5</v>
      </c>
      <c r="J461" s="56" t="s">
        <v>5</v>
      </c>
      <c r="K461" s="103">
        <v>0.4375</v>
      </c>
      <c r="L461" s="104">
        <v>0.43888888888888888</v>
      </c>
      <c r="M461" s="57" t="s">
        <v>56</v>
      </c>
      <c r="N461" s="104">
        <v>0.46875</v>
      </c>
      <c r="O461" s="57" t="s">
        <v>56</v>
      </c>
      <c r="P461" s="56" t="str">
        <f t="shared" si="319"/>
        <v>OK</v>
      </c>
      <c r="Q461" s="105">
        <f t="shared" si="320"/>
        <v>2.9861111111111116E-2</v>
      </c>
      <c r="R461" s="105">
        <f t="shared" si="321"/>
        <v>1.388888888888884E-3</v>
      </c>
      <c r="S461" s="105">
        <f t="shared" si="322"/>
        <v>3.125E-2</v>
      </c>
      <c r="T461" s="105">
        <f t="shared" si="324"/>
        <v>2.3611111111111083E-2</v>
      </c>
      <c r="U461" s="56">
        <v>24.6</v>
      </c>
      <c r="V461" s="56">
        <f>INDEX('Počty dní'!F:J,MATCH(E461,'Počty dní'!C:C,0),4)</f>
        <v>47</v>
      </c>
      <c r="W461" s="166">
        <f t="shared" ref="W461:W467" si="326">V461*U461</f>
        <v>1156.2</v>
      </c>
      <c r="X461" s="21"/>
    </row>
    <row r="462" spans="1:24" x14ac:dyDescent="0.25">
      <c r="A462" s="140">
        <v>134</v>
      </c>
      <c r="B462" s="56">
        <v>1134</v>
      </c>
      <c r="C462" s="56" t="s">
        <v>2</v>
      </c>
      <c r="D462" s="128"/>
      <c r="E462" s="101" t="str">
        <f t="shared" si="325"/>
        <v>X</v>
      </c>
      <c r="F462" s="56" t="s">
        <v>139</v>
      </c>
      <c r="G462" s="64">
        <v>9</v>
      </c>
      <c r="H462" s="56" t="str">
        <f t="shared" ref="H462:H463" si="327">CONCATENATE(F462,"/",G462)</f>
        <v>XXX124/9</v>
      </c>
      <c r="I462" s="56" t="s">
        <v>5</v>
      </c>
      <c r="J462" s="56" t="s">
        <v>5</v>
      </c>
      <c r="K462" s="103">
        <v>0.50208333333333333</v>
      </c>
      <c r="L462" s="104">
        <v>0.50555555555555554</v>
      </c>
      <c r="M462" s="57" t="s">
        <v>56</v>
      </c>
      <c r="N462" s="104">
        <v>0.53402777777777777</v>
      </c>
      <c r="O462" s="57" t="s">
        <v>71</v>
      </c>
      <c r="P462" s="56" t="str">
        <f t="shared" si="319"/>
        <v>OK</v>
      </c>
      <c r="Q462" s="105">
        <f t="shared" si="320"/>
        <v>2.8472222222222232E-2</v>
      </c>
      <c r="R462" s="105">
        <f t="shared" si="321"/>
        <v>3.4722222222222099E-3</v>
      </c>
      <c r="S462" s="105">
        <f t="shared" si="322"/>
        <v>3.1944444444444442E-2</v>
      </c>
      <c r="T462" s="105">
        <f t="shared" si="324"/>
        <v>3.3333333333333326E-2</v>
      </c>
      <c r="U462" s="56">
        <v>23.8</v>
      </c>
      <c r="V462" s="56">
        <f>INDEX('Počty dní'!F:J,MATCH(E462,'Počty dní'!C:C,0),4)</f>
        <v>47</v>
      </c>
      <c r="W462" s="166">
        <f t="shared" si="326"/>
        <v>1118.6000000000001</v>
      </c>
      <c r="X462" s="21"/>
    </row>
    <row r="463" spans="1:24" x14ac:dyDescent="0.25">
      <c r="A463" s="140">
        <v>134</v>
      </c>
      <c r="B463" s="56">
        <v>1134</v>
      </c>
      <c r="C463" s="56" t="s">
        <v>2</v>
      </c>
      <c r="D463" s="128"/>
      <c r="E463" s="101" t="str">
        <f t="shared" si="325"/>
        <v>X</v>
      </c>
      <c r="F463" s="56" t="s">
        <v>139</v>
      </c>
      <c r="G463" s="64">
        <v>14</v>
      </c>
      <c r="H463" s="56" t="str">
        <f t="shared" si="327"/>
        <v>XXX124/14</v>
      </c>
      <c r="I463" s="56" t="s">
        <v>5</v>
      </c>
      <c r="J463" s="56" t="s">
        <v>5</v>
      </c>
      <c r="K463" s="103">
        <v>0.54652777777777783</v>
      </c>
      <c r="L463" s="104">
        <v>0.54861111111111105</v>
      </c>
      <c r="M463" s="57" t="s">
        <v>71</v>
      </c>
      <c r="N463" s="104">
        <v>0.58263888888888882</v>
      </c>
      <c r="O463" s="57" t="s">
        <v>56</v>
      </c>
      <c r="P463" s="56" t="str">
        <f t="shared" si="319"/>
        <v>OK</v>
      </c>
      <c r="Q463" s="105">
        <f t="shared" si="320"/>
        <v>3.4027777777777768E-2</v>
      </c>
      <c r="R463" s="105">
        <f t="shared" si="321"/>
        <v>2.0833333333332149E-3</v>
      </c>
      <c r="S463" s="105">
        <f t="shared" si="322"/>
        <v>3.6111111111110983E-2</v>
      </c>
      <c r="T463" s="105">
        <f t="shared" si="324"/>
        <v>1.2500000000000067E-2</v>
      </c>
      <c r="U463" s="56">
        <v>27.5</v>
      </c>
      <c r="V463" s="56">
        <f>INDEX('Počty dní'!F:J,MATCH(E463,'Počty dní'!C:C,0),4)</f>
        <v>47</v>
      </c>
      <c r="W463" s="166">
        <f t="shared" si="326"/>
        <v>1292.5</v>
      </c>
      <c r="X463" s="21"/>
    </row>
    <row r="464" spans="1:24" x14ac:dyDescent="0.25">
      <c r="A464" s="140">
        <v>134</v>
      </c>
      <c r="B464" s="56">
        <v>1134</v>
      </c>
      <c r="C464" s="56" t="s">
        <v>2</v>
      </c>
      <c r="D464" s="128"/>
      <c r="E464" s="101" t="str">
        <f t="shared" si="325"/>
        <v>X</v>
      </c>
      <c r="F464" s="56" t="s">
        <v>145</v>
      </c>
      <c r="G464" s="64">
        <v>21</v>
      </c>
      <c r="H464" s="56" t="str">
        <f>CONCATENATE(F464,"/",G464)</f>
        <v>XXX126/21</v>
      </c>
      <c r="I464" s="56" t="s">
        <v>5</v>
      </c>
      <c r="J464" s="56" t="s">
        <v>5</v>
      </c>
      <c r="K464" s="103">
        <v>0.58333333333333337</v>
      </c>
      <c r="L464" s="74">
        <v>0.58680555555555558</v>
      </c>
      <c r="M464" s="68" t="s">
        <v>56</v>
      </c>
      <c r="N464" s="104">
        <v>0.61805555555555558</v>
      </c>
      <c r="O464" s="57" t="s">
        <v>106</v>
      </c>
      <c r="P464" s="56" t="str">
        <f t="shared" si="319"/>
        <v>OK</v>
      </c>
      <c r="Q464" s="105">
        <f t="shared" si="320"/>
        <v>3.125E-2</v>
      </c>
      <c r="R464" s="105">
        <f t="shared" si="321"/>
        <v>3.4722222222222099E-3</v>
      </c>
      <c r="S464" s="105">
        <f t="shared" si="322"/>
        <v>3.472222222222221E-2</v>
      </c>
      <c r="T464" s="105">
        <f t="shared" si="324"/>
        <v>6.94444444444553E-4</v>
      </c>
      <c r="U464" s="56">
        <v>23.1</v>
      </c>
      <c r="V464" s="56">
        <f>INDEX('Počty dní'!F:J,MATCH(E464,'Počty dní'!C:C,0),4)</f>
        <v>47</v>
      </c>
      <c r="W464" s="166">
        <f t="shared" si="326"/>
        <v>1085.7</v>
      </c>
      <c r="X464" s="21"/>
    </row>
    <row r="465" spans="1:48" x14ac:dyDescent="0.25">
      <c r="A465" s="140">
        <v>134</v>
      </c>
      <c r="B465" s="56">
        <v>1134</v>
      </c>
      <c r="C465" s="56" t="s">
        <v>2</v>
      </c>
      <c r="D465" s="128"/>
      <c r="E465" s="101" t="str">
        <f t="shared" si="325"/>
        <v>X</v>
      </c>
      <c r="F465" s="56" t="s">
        <v>145</v>
      </c>
      <c r="G465" s="64">
        <v>26</v>
      </c>
      <c r="H465" s="56" t="str">
        <f>CONCATENATE(F465,"/",G465)</f>
        <v>XXX126/26</v>
      </c>
      <c r="I465" s="56" t="s">
        <v>5</v>
      </c>
      <c r="J465" s="56" t="s">
        <v>5</v>
      </c>
      <c r="K465" s="103">
        <v>0.62847222222222221</v>
      </c>
      <c r="L465" s="104">
        <v>0.62986111111111109</v>
      </c>
      <c r="M465" s="57" t="s">
        <v>106</v>
      </c>
      <c r="N465" s="104">
        <v>0.66319444444444442</v>
      </c>
      <c r="O465" s="68" t="s">
        <v>56</v>
      </c>
      <c r="P465" s="56" t="str">
        <f t="shared" si="319"/>
        <v>OK</v>
      </c>
      <c r="Q465" s="105">
        <f t="shared" si="320"/>
        <v>3.3333333333333326E-2</v>
      </c>
      <c r="R465" s="105">
        <f t="shared" si="321"/>
        <v>1.388888888888884E-3</v>
      </c>
      <c r="S465" s="105">
        <f t="shared" si="322"/>
        <v>3.472222222222221E-2</v>
      </c>
      <c r="T465" s="105">
        <f t="shared" si="324"/>
        <v>1.041666666666663E-2</v>
      </c>
      <c r="U465" s="56">
        <v>23.1</v>
      </c>
      <c r="V465" s="56">
        <f>INDEX('Počty dní'!F:J,MATCH(E465,'Počty dní'!C:C,0),4)</f>
        <v>47</v>
      </c>
      <c r="W465" s="166">
        <f t="shared" si="326"/>
        <v>1085.7</v>
      </c>
      <c r="X465" s="21"/>
    </row>
    <row r="466" spans="1:48" x14ac:dyDescent="0.25">
      <c r="A466" s="140">
        <v>134</v>
      </c>
      <c r="B466" s="56">
        <v>1134</v>
      </c>
      <c r="C466" s="56" t="s">
        <v>2</v>
      </c>
      <c r="D466" s="128"/>
      <c r="E466" s="101" t="str">
        <f t="shared" si="325"/>
        <v>X</v>
      </c>
      <c r="F466" s="56" t="s">
        <v>144</v>
      </c>
      <c r="G466" s="64">
        <v>21</v>
      </c>
      <c r="H466" s="56" t="str">
        <f>CONCATENATE(F466,"/",G466)</f>
        <v>XXX129/21</v>
      </c>
      <c r="I466" s="56" t="s">
        <v>5</v>
      </c>
      <c r="J466" s="56" t="s">
        <v>5</v>
      </c>
      <c r="K466" s="103">
        <v>0.66666666666666663</v>
      </c>
      <c r="L466" s="104">
        <v>0.6694444444444444</v>
      </c>
      <c r="M466" s="68" t="s">
        <v>56</v>
      </c>
      <c r="N466" s="104">
        <v>0.6958333333333333</v>
      </c>
      <c r="O466" s="57" t="s">
        <v>80</v>
      </c>
      <c r="P466" s="56" t="str">
        <f t="shared" si="319"/>
        <v>OK</v>
      </c>
      <c r="Q466" s="105">
        <f t="shared" si="320"/>
        <v>2.6388888888888906E-2</v>
      </c>
      <c r="R466" s="105">
        <f t="shared" si="321"/>
        <v>2.7777777777777679E-3</v>
      </c>
      <c r="S466" s="105">
        <f t="shared" si="322"/>
        <v>2.9166666666666674E-2</v>
      </c>
      <c r="T466" s="105">
        <f t="shared" si="324"/>
        <v>3.4722222222222099E-3</v>
      </c>
      <c r="U466" s="56">
        <v>22.3</v>
      </c>
      <c r="V466" s="56">
        <f>INDEX('Počty dní'!F:J,MATCH(E466,'Počty dní'!C:C,0),4)</f>
        <v>47</v>
      </c>
      <c r="W466" s="166">
        <f t="shared" si="326"/>
        <v>1048.1000000000001</v>
      </c>
      <c r="X466" s="21"/>
    </row>
    <row r="467" spans="1:48" x14ac:dyDescent="0.25">
      <c r="A467" s="140">
        <v>134</v>
      </c>
      <c r="B467" s="56">
        <v>1134</v>
      </c>
      <c r="C467" s="56" t="s">
        <v>2</v>
      </c>
      <c r="D467" s="128"/>
      <c r="E467" s="101" t="str">
        <f t="shared" si="325"/>
        <v>X</v>
      </c>
      <c r="F467" s="56" t="s">
        <v>144</v>
      </c>
      <c r="G467" s="64">
        <v>22</v>
      </c>
      <c r="H467" s="56" t="str">
        <f>CONCATENATE(F467,"/",G467)</f>
        <v>XXX129/22</v>
      </c>
      <c r="I467" s="56" t="s">
        <v>5</v>
      </c>
      <c r="J467" s="56" t="s">
        <v>5</v>
      </c>
      <c r="K467" s="103">
        <v>0.71736111111111101</v>
      </c>
      <c r="L467" s="104">
        <v>0.72013888888888899</v>
      </c>
      <c r="M467" s="57" t="s">
        <v>80</v>
      </c>
      <c r="N467" s="104">
        <v>0.74375000000000002</v>
      </c>
      <c r="O467" s="78" t="s">
        <v>56</v>
      </c>
      <c r="P467" s="56" t="str">
        <f t="shared" si="319"/>
        <v>OK</v>
      </c>
      <c r="Q467" s="105">
        <f t="shared" si="320"/>
        <v>2.3611111111111027E-2</v>
      </c>
      <c r="R467" s="105">
        <f t="shared" si="321"/>
        <v>2.77777777777799E-3</v>
      </c>
      <c r="S467" s="105">
        <f t="shared" si="322"/>
        <v>2.6388888888889017E-2</v>
      </c>
      <c r="T467" s="105">
        <f t="shared" si="324"/>
        <v>2.1527777777777701E-2</v>
      </c>
      <c r="U467" s="56">
        <v>19.3</v>
      </c>
      <c r="V467" s="56">
        <f>INDEX('Počty dní'!F:J,MATCH(E467,'Počty dní'!C:C,0),4)</f>
        <v>47</v>
      </c>
      <c r="W467" s="166">
        <f t="shared" si="326"/>
        <v>907.1</v>
      </c>
      <c r="X467" s="21"/>
    </row>
    <row r="468" spans="1:48" x14ac:dyDescent="0.25">
      <c r="A468" s="140">
        <v>134</v>
      </c>
      <c r="B468" s="56">
        <v>1134</v>
      </c>
      <c r="C468" s="56" t="s">
        <v>2</v>
      </c>
      <c r="D468" s="128"/>
      <c r="E468" s="101" t="str">
        <f t="shared" si="317"/>
        <v>X</v>
      </c>
      <c r="F468" s="56" t="s">
        <v>144</v>
      </c>
      <c r="G468" s="64">
        <v>23</v>
      </c>
      <c r="H468" s="56" t="str">
        <f t="shared" si="318"/>
        <v>XXX129/23</v>
      </c>
      <c r="I468" s="56" t="s">
        <v>5</v>
      </c>
      <c r="J468" s="56" t="s">
        <v>5</v>
      </c>
      <c r="K468" s="103">
        <v>0.75</v>
      </c>
      <c r="L468" s="104">
        <v>0.75277777777777777</v>
      </c>
      <c r="M468" s="68" t="s">
        <v>56</v>
      </c>
      <c r="N468" s="104">
        <v>0.77916666666666667</v>
      </c>
      <c r="O468" s="68" t="s">
        <v>80</v>
      </c>
      <c r="P468" s="56" t="str">
        <f t="shared" si="319"/>
        <v>OK</v>
      </c>
      <c r="Q468" s="105">
        <f t="shared" si="320"/>
        <v>2.6388888888888906E-2</v>
      </c>
      <c r="R468" s="105">
        <f t="shared" si="321"/>
        <v>2.7777777777777679E-3</v>
      </c>
      <c r="S468" s="105">
        <f t="shared" si="322"/>
        <v>2.9166666666666674E-2</v>
      </c>
      <c r="T468" s="105">
        <f t="shared" si="324"/>
        <v>6.2499999999999778E-3</v>
      </c>
      <c r="U468" s="56">
        <v>21.3</v>
      </c>
      <c r="V468" s="56">
        <f>INDEX('Počty dní'!F:J,MATCH(E468,'Počty dní'!C:C,0),4)</f>
        <v>47</v>
      </c>
      <c r="W468" s="166">
        <f t="shared" si="323"/>
        <v>1001.1</v>
      </c>
      <c r="X468" s="21"/>
    </row>
    <row r="469" spans="1:48" x14ac:dyDescent="0.25">
      <c r="A469" s="140">
        <v>134</v>
      </c>
      <c r="B469" s="56">
        <v>1134</v>
      </c>
      <c r="C469" s="56" t="s">
        <v>2</v>
      </c>
      <c r="D469" s="128"/>
      <c r="E469" s="101" t="str">
        <f t="shared" si="317"/>
        <v>X</v>
      </c>
      <c r="F469" s="56" t="s">
        <v>144</v>
      </c>
      <c r="G469" s="73">
        <v>24</v>
      </c>
      <c r="H469" s="56" t="str">
        <f t="shared" si="318"/>
        <v>XXX129/24</v>
      </c>
      <c r="I469" s="56" t="s">
        <v>5</v>
      </c>
      <c r="J469" s="56" t="s">
        <v>5</v>
      </c>
      <c r="K469" s="123">
        <v>0.80069444444444438</v>
      </c>
      <c r="L469" s="124">
        <v>0.80347222222222225</v>
      </c>
      <c r="M469" s="79" t="s">
        <v>80</v>
      </c>
      <c r="N469" s="124">
        <v>0.82708333333333339</v>
      </c>
      <c r="O469" s="79" t="s">
        <v>56</v>
      </c>
      <c r="P469" s="56" t="str">
        <f t="shared" si="319"/>
        <v>OK</v>
      </c>
      <c r="Q469" s="105">
        <f t="shared" si="320"/>
        <v>2.3611111111111138E-2</v>
      </c>
      <c r="R469" s="105">
        <f t="shared" si="321"/>
        <v>2.7777777777778789E-3</v>
      </c>
      <c r="S469" s="105">
        <f t="shared" si="322"/>
        <v>2.6388888888889017E-2</v>
      </c>
      <c r="T469" s="105">
        <f t="shared" si="324"/>
        <v>2.1527777777777701E-2</v>
      </c>
      <c r="U469" s="56">
        <v>19.3</v>
      </c>
      <c r="V469" s="56">
        <f>INDEX('Počty dní'!F:J,MATCH(E469,'Počty dní'!C:C,0),4)</f>
        <v>47</v>
      </c>
      <c r="W469" s="166">
        <f t="shared" si="323"/>
        <v>907.1</v>
      </c>
      <c r="X469" s="21"/>
    </row>
    <row r="470" spans="1:48" x14ac:dyDescent="0.25">
      <c r="A470" s="140">
        <v>134</v>
      </c>
      <c r="B470" s="56">
        <v>1134</v>
      </c>
      <c r="C470" s="56" t="s">
        <v>2</v>
      </c>
      <c r="D470" s="128"/>
      <c r="E470" s="101" t="str">
        <f t="shared" si="317"/>
        <v>X</v>
      </c>
      <c r="F470" s="56" t="s">
        <v>144</v>
      </c>
      <c r="G470" s="73">
        <v>25</v>
      </c>
      <c r="H470" s="56" t="str">
        <f t="shared" si="318"/>
        <v>XXX129/25</v>
      </c>
      <c r="I470" s="56" t="s">
        <v>5</v>
      </c>
      <c r="J470" s="56" t="s">
        <v>5</v>
      </c>
      <c r="K470" s="123">
        <v>0.83333333333333337</v>
      </c>
      <c r="L470" s="124">
        <v>0.83611111111111114</v>
      </c>
      <c r="M470" s="79" t="s">
        <v>56</v>
      </c>
      <c r="N470" s="124">
        <v>0.86458333333333337</v>
      </c>
      <c r="O470" s="79" t="s">
        <v>79</v>
      </c>
      <c r="P470" s="56" t="str">
        <f t="shared" si="319"/>
        <v>OK</v>
      </c>
      <c r="Q470" s="105">
        <f t="shared" si="320"/>
        <v>2.8472222222222232E-2</v>
      </c>
      <c r="R470" s="105">
        <f t="shared" si="321"/>
        <v>2.7777777777777679E-3</v>
      </c>
      <c r="S470" s="105">
        <f t="shared" si="322"/>
        <v>3.125E-2</v>
      </c>
      <c r="T470" s="105">
        <f t="shared" si="324"/>
        <v>6.2499999999999778E-3</v>
      </c>
      <c r="U470" s="56">
        <v>23.4</v>
      </c>
      <c r="V470" s="56">
        <f>INDEX('Počty dní'!F:J,MATCH(E470,'Počty dní'!C:C,0),4)</f>
        <v>47</v>
      </c>
      <c r="W470" s="166">
        <f t="shared" si="323"/>
        <v>1099.8</v>
      </c>
      <c r="X470" s="21"/>
    </row>
    <row r="471" spans="1:48" ht="15.75" thickBot="1" x14ac:dyDescent="0.3">
      <c r="A471" s="141">
        <v>134</v>
      </c>
      <c r="B471" s="58">
        <v>1134</v>
      </c>
      <c r="C471" s="58" t="s">
        <v>2</v>
      </c>
      <c r="D471" s="167"/>
      <c r="E471" s="168" t="str">
        <f t="shared" si="317"/>
        <v>X</v>
      </c>
      <c r="F471" s="58" t="s">
        <v>144</v>
      </c>
      <c r="G471" s="200">
        <v>26</v>
      </c>
      <c r="H471" s="58" t="str">
        <f t="shared" si="318"/>
        <v>XXX129/26</v>
      </c>
      <c r="I471" s="58" t="s">
        <v>5</v>
      </c>
      <c r="J471" s="58" t="s">
        <v>5</v>
      </c>
      <c r="K471" s="201">
        <v>0.87847222222222221</v>
      </c>
      <c r="L471" s="202">
        <v>0.88194444444444453</v>
      </c>
      <c r="M471" s="205" t="s">
        <v>79</v>
      </c>
      <c r="N471" s="202">
        <v>0.90833333333333333</v>
      </c>
      <c r="O471" s="205" t="s">
        <v>56</v>
      </c>
      <c r="P471" s="158"/>
      <c r="Q471" s="170">
        <f t="shared" si="320"/>
        <v>2.6388888888888795E-2</v>
      </c>
      <c r="R471" s="170">
        <f t="shared" si="321"/>
        <v>3.4722222222223209E-3</v>
      </c>
      <c r="S471" s="170">
        <f t="shared" si="322"/>
        <v>2.9861111111111116E-2</v>
      </c>
      <c r="T471" s="170">
        <f t="shared" si="324"/>
        <v>1.388888888888884E-2</v>
      </c>
      <c r="U471" s="58">
        <v>23.4</v>
      </c>
      <c r="V471" s="58">
        <f>INDEX('Počty dní'!F:J,MATCH(E471,'Počty dní'!C:C,0),4)</f>
        <v>47</v>
      </c>
      <c r="W471" s="171">
        <f t="shared" si="323"/>
        <v>1099.8</v>
      </c>
      <c r="X471" s="21"/>
    </row>
    <row r="472" spans="1:48" ht="15.75" thickBot="1" x14ac:dyDescent="0.3">
      <c r="A472" s="172" t="str">
        <f ca="1">CONCATENATE(INDIRECT("R[-1]C[0]",FALSE),"celkem")</f>
        <v>134celkem</v>
      </c>
      <c r="B472" s="173"/>
      <c r="C472" s="173" t="str">
        <f ca="1">INDIRECT("R[-1]C[12]",FALSE)</f>
        <v>Bystřice n.Pern.,,aut.nádr.</v>
      </c>
      <c r="D472" s="174"/>
      <c r="E472" s="173"/>
      <c r="F472" s="175"/>
      <c r="G472" s="173"/>
      <c r="H472" s="176"/>
      <c r="I472" s="177"/>
      <c r="J472" s="178" t="str">
        <f ca="1">INDIRECT("R[-3]C[0]",FALSE)</f>
        <v>S</v>
      </c>
      <c r="K472" s="179"/>
      <c r="L472" s="180"/>
      <c r="M472" s="181"/>
      <c r="N472" s="180"/>
      <c r="O472" s="182"/>
      <c r="P472" s="173"/>
      <c r="Q472" s="183">
        <f>SUM(Q454:Q471)</f>
        <v>0.48680555555555544</v>
      </c>
      <c r="R472" s="183">
        <f>SUM(R454:R471)</f>
        <v>4.5833333333333559E-2</v>
      </c>
      <c r="S472" s="183">
        <f>SUM(S454:S471)</f>
        <v>0.53263888888888899</v>
      </c>
      <c r="T472" s="183">
        <f>SUM(T454:T471)</f>
        <v>0.20902777777777767</v>
      </c>
      <c r="U472" s="184">
        <f>SUM(U454:U471)</f>
        <v>392.5</v>
      </c>
      <c r="V472" s="185"/>
      <c r="W472" s="186">
        <f>SUM(W454:W471)</f>
        <v>18447.500000000004</v>
      </c>
      <c r="X472" s="21"/>
    </row>
    <row r="473" spans="1:48" x14ac:dyDescent="0.25">
      <c r="D473" s="129"/>
      <c r="E473" s="116"/>
      <c r="G473" s="67"/>
      <c r="K473" s="117"/>
      <c r="L473" s="118"/>
      <c r="M473" s="70"/>
      <c r="N473" s="118"/>
      <c r="O473" s="80"/>
      <c r="X473" s="21"/>
    </row>
    <row r="474" spans="1:48" ht="15.75" thickBot="1" x14ac:dyDescent="0.3">
      <c r="D474" s="129"/>
      <c r="E474" s="116"/>
      <c r="G474" s="67"/>
      <c r="K474" s="117"/>
      <c r="L474" s="118"/>
      <c r="M474" s="63"/>
      <c r="N474" s="118"/>
      <c r="O474" s="63"/>
      <c r="X474" s="21"/>
    </row>
    <row r="475" spans="1:48" x14ac:dyDescent="0.25">
      <c r="A475" s="138">
        <v>135</v>
      </c>
      <c r="B475" s="53">
        <v>1135</v>
      </c>
      <c r="C475" s="53" t="s">
        <v>2</v>
      </c>
      <c r="D475" s="159"/>
      <c r="E475" s="160" t="str">
        <f t="shared" ref="E475:E484" si="328">CONCATENATE(C475,D475)</f>
        <v>X</v>
      </c>
      <c r="F475" s="53" t="s">
        <v>129</v>
      </c>
      <c r="G475" s="188">
        <v>51</v>
      </c>
      <c r="H475" s="53" t="str">
        <f t="shared" ref="H475:H484" si="329">CONCATENATE(F475,"/",G475)</f>
        <v>XXX120/51</v>
      </c>
      <c r="I475" s="53" t="s">
        <v>5</v>
      </c>
      <c r="J475" s="53" t="s">
        <v>5</v>
      </c>
      <c r="K475" s="162">
        <v>0.18680555555555556</v>
      </c>
      <c r="L475" s="163">
        <v>0.1875</v>
      </c>
      <c r="M475" s="164" t="s">
        <v>56</v>
      </c>
      <c r="N475" s="163">
        <v>0.20208333333333331</v>
      </c>
      <c r="O475" s="164" t="s">
        <v>60</v>
      </c>
      <c r="P475" s="53" t="str">
        <f t="shared" ref="P475:P486" si="330">IF(M476=O475,"OK","POZOR")</f>
        <v>OK</v>
      </c>
      <c r="Q475" s="165">
        <f t="shared" ref="Q475:Q487" si="331">IF(ISNUMBER(G475),N475-L475,IF(F475="přejezd",N475-L475,0))</f>
        <v>1.4583333333333309E-2</v>
      </c>
      <c r="R475" s="165">
        <f t="shared" ref="R475:R487" si="332">IF(ISNUMBER(G475),L475-K475,0)</f>
        <v>6.9444444444444198E-4</v>
      </c>
      <c r="S475" s="165">
        <f t="shared" ref="S475:S487" si="333">Q475+R475</f>
        <v>1.5277777777777751E-2</v>
      </c>
      <c r="T475" s="165"/>
      <c r="U475" s="53">
        <v>13.6</v>
      </c>
      <c r="V475" s="53">
        <f>INDEX('Počty dní'!F:J,MATCH(E475,'Počty dní'!C:C,0),4)</f>
        <v>47</v>
      </c>
      <c r="W475" s="98">
        <f t="shared" ref="W475:W487" si="334">V475*U475</f>
        <v>639.19999999999993</v>
      </c>
      <c r="X475" s="21"/>
    </row>
    <row r="476" spans="1:48" x14ac:dyDescent="0.25">
      <c r="A476" s="140">
        <v>135</v>
      </c>
      <c r="B476" s="56">
        <v>1135</v>
      </c>
      <c r="C476" s="56" t="s">
        <v>2</v>
      </c>
      <c r="D476" s="137"/>
      <c r="E476" s="101" t="str">
        <f t="shared" ref="E476:E482" si="335">CONCATENATE(C476,D476)</f>
        <v>X</v>
      </c>
      <c r="F476" s="56" t="s">
        <v>146</v>
      </c>
      <c r="G476" s="64">
        <v>2</v>
      </c>
      <c r="H476" s="56" t="str">
        <f t="shared" ref="H476:H482" si="336">CONCATENATE(F476,"/",G476)</f>
        <v>XXX122/2</v>
      </c>
      <c r="I476" s="56" t="s">
        <v>5</v>
      </c>
      <c r="J476" s="56" t="s">
        <v>5</v>
      </c>
      <c r="K476" s="103">
        <v>0.21111111111111111</v>
      </c>
      <c r="L476" s="104">
        <v>0.21180555555555555</v>
      </c>
      <c r="M476" s="68" t="s">
        <v>60</v>
      </c>
      <c r="N476" s="74">
        <v>0.22222222222222221</v>
      </c>
      <c r="O476" s="68" t="s">
        <v>90</v>
      </c>
      <c r="P476" s="56" t="str">
        <f t="shared" si="330"/>
        <v>OK</v>
      </c>
      <c r="Q476" s="105">
        <f t="shared" si="331"/>
        <v>1.0416666666666657E-2</v>
      </c>
      <c r="R476" s="105">
        <f t="shared" si="332"/>
        <v>6.9444444444444198E-4</v>
      </c>
      <c r="S476" s="105">
        <f t="shared" si="333"/>
        <v>1.1111111111111099E-2</v>
      </c>
      <c r="T476" s="105">
        <f t="shared" ref="T476:T487" si="337">K476-N475</f>
        <v>9.0277777777778012E-3</v>
      </c>
      <c r="U476" s="56">
        <v>16.100000000000001</v>
      </c>
      <c r="V476" s="56">
        <f>INDEX('Počty dní'!F:J,MATCH(E476,'Počty dní'!C:C,0),4)</f>
        <v>47</v>
      </c>
      <c r="W476" s="166">
        <f t="shared" ref="W476:W482" si="338">V476*U476</f>
        <v>756.7</v>
      </c>
      <c r="X476" s="21"/>
    </row>
    <row r="477" spans="1:48" x14ac:dyDescent="0.25">
      <c r="A477" s="140">
        <v>135</v>
      </c>
      <c r="B477" s="56">
        <v>1135</v>
      </c>
      <c r="C477" s="56" t="s">
        <v>2</v>
      </c>
      <c r="D477" s="137"/>
      <c r="E477" s="101" t="str">
        <f t="shared" si="335"/>
        <v>X</v>
      </c>
      <c r="F477" s="56" t="s">
        <v>139</v>
      </c>
      <c r="G477" s="64">
        <v>4</v>
      </c>
      <c r="H477" s="56" t="str">
        <f t="shared" si="336"/>
        <v>XXX124/4</v>
      </c>
      <c r="I477" s="56" t="s">
        <v>5</v>
      </c>
      <c r="J477" s="56" t="s">
        <v>5</v>
      </c>
      <c r="K477" s="103">
        <v>0.23402777777777781</v>
      </c>
      <c r="L477" s="104">
        <v>0.23472222222222219</v>
      </c>
      <c r="M477" s="68" t="s">
        <v>90</v>
      </c>
      <c r="N477" s="74">
        <v>0.24374999999999999</v>
      </c>
      <c r="O477" s="57" t="s">
        <v>56</v>
      </c>
      <c r="P477" s="56" t="str">
        <f t="shared" si="330"/>
        <v>OK</v>
      </c>
      <c r="Q477" s="105">
        <f t="shared" si="331"/>
        <v>9.0277777777778012E-3</v>
      </c>
      <c r="R477" s="105">
        <f t="shared" si="332"/>
        <v>6.9444444444438647E-4</v>
      </c>
      <c r="S477" s="105">
        <f t="shared" si="333"/>
        <v>9.7222222222221877E-3</v>
      </c>
      <c r="T477" s="105">
        <f t="shared" si="337"/>
        <v>1.1805555555555597E-2</v>
      </c>
      <c r="U477" s="56">
        <v>7.9</v>
      </c>
      <c r="V477" s="56">
        <f>INDEX('Počty dní'!F:J,MATCH(E477,'Počty dní'!C:C,0),4)</f>
        <v>47</v>
      </c>
      <c r="W477" s="166">
        <f t="shared" si="338"/>
        <v>371.3</v>
      </c>
      <c r="X477" s="21"/>
    </row>
    <row r="478" spans="1:48" x14ac:dyDescent="0.25">
      <c r="A478" s="140">
        <v>135</v>
      </c>
      <c r="B478" s="56">
        <v>1135</v>
      </c>
      <c r="C478" s="56" t="s">
        <v>2</v>
      </c>
      <c r="D478" s="102"/>
      <c r="E478" s="56" t="str">
        <f t="shared" si="335"/>
        <v>X</v>
      </c>
      <c r="F478" s="56" t="s">
        <v>82</v>
      </c>
      <c r="G478" s="56"/>
      <c r="H478" s="56" t="str">
        <f t="shared" si="336"/>
        <v>přejezd/</v>
      </c>
      <c r="I478" s="56"/>
      <c r="J478" s="56" t="s">
        <v>5</v>
      </c>
      <c r="K478" s="103">
        <v>0.25694444444444448</v>
      </c>
      <c r="L478" s="104">
        <v>0.25694444444444448</v>
      </c>
      <c r="M478" s="68" t="str">
        <f>O477</f>
        <v>Bystřice n.Pern.,,aut.nádr.</v>
      </c>
      <c r="N478" s="104">
        <v>0.2638888888888889</v>
      </c>
      <c r="O478" s="68" t="s">
        <v>69</v>
      </c>
      <c r="P478" s="56" t="str">
        <f t="shared" si="330"/>
        <v>OK</v>
      </c>
      <c r="Q478" s="105">
        <f t="shared" si="331"/>
        <v>6.9444444444444198E-3</v>
      </c>
      <c r="R478" s="105">
        <f t="shared" si="332"/>
        <v>0</v>
      </c>
      <c r="S478" s="105">
        <f t="shared" si="333"/>
        <v>6.9444444444444198E-3</v>
      </c>
      <c r="T478" s="105">
        <f t="shared" si="337"/>
        <v>1.3194444444444481E-2</v>
      </c>
      <c r="U478" s="56">
        <v>0</v>
      </c>
      <c r="V478" s="56">
        <f>INDEX('Počty dní'!F:J,MATCH(E478,'Počty dní'!C:C,0),4)</f>
        <v>47</v>
      </c>
      <c r="W478" s="166">
        <f t="shared" si="338"/>
        <v>0</v>
      </c>
      <c r="X478" s="21"/>
      <c r="AL478" s="27"/>
      <c r="AM478" s="27"/>
      <c r="AP478" s="16"/>
      <c r="AQ478" s="16"/>
      <c r="AR478" s="16"/>
      <c r="AS478" s="16"/>
      <c r="AT478" s="16"/>
      <c r="AU478" s="28"/>
      <c r="AV478" s="28"/>
    </row>
    <row r="479" spans="1:48" x14ac:dyDescent="0.25">
      <c r="A479" s="140">
        <v>135</v>
      </c>
      <c r="B479" s="56">
        <v>1135</v>
      </c>
      <c r="C479" s="56" t="s">
        <v>2</v>
      </c>
      <c r="D479" s="128"/>
      <c r="E479" s="101" t="str">
        <f t="shared" si="335"/>
        <v>X</v>
      </c>
      <c r="F479" s="56" t="s">
        <v>146</v>
      </c>
      <c r="G479" s="64">
        <v>5</v>
      </c>
      <c r="H479" s="56" t="str">
        <f t="shared" si="336"/>
        <v>XXX122/5</v>
      </c>
      <c r="I479" s="56" t="s">
        <v>5</v>
      </c>
      <c r="J479" s="56" t="s">
        <v>5</v>
      </c>
      <c r="K479" s="103">
        <v>0.2638888888888889</v>
      </c>
      <c r="L479" s="104">
        <v>0.26597222222222222</v>
      </c>
      <c r="M479" s="68" t="s">
        <v>69</v>
      </c>
      <c r="N479" s="104">
        <v>0.28819444444444436</v>
      </c>
      <c r="O479" s="68" t="s">
        <v>60</v>
      </c>
      <c r="P479" s="56" t="str">
        <f t="shared" si="330"/>
        <v>OK</v>
      </c>
      <c r="Q479" s="105">
        <f t="shared" si="331"/>
        <v>2.2222222222222143E-2</v>
      </c>
      <c r="R479" s="105">
        <f t="shared" si="332"/>
        <v>2.0833333333333259E-3</v>
      </c>
      <c r="S479" s="105">
        <f t="shared" si="333"/>
        <v>2.4305555555555469E-2</v>
      </c>
      <c r="T479" s="105">
        <f t="shared" si="337"/>
        <v>0</v>
      </c>
      <c r="U479" s="56">
        <v>16.100000000000001</v>
      </c>
      <c r="V479" s="56">
        <f>INDEX('Počty dní'!F:J,MATCH(E479,'Počty dní'!C:C,0),4)</f>
        <v>47</v>
      </c>
      <c r="W479" s="166">
        <f t="shared" si="338"/>
        <v>756.7</v>
      </c>
      <c r="X479" s="21"/>
    </row>
    <row r="480" spans="1:48" x14ac:dyDescent="0.25">
      <c r="A480" s="140">
        <v>135</v>
      </c>
      <c r="B480" s="56">
        <v>1135</v>
      </c>
      <c r="C480" s="56" t="s">
        <v>2</v>
      </c>
      <c r="D480" s="128">
        <v>45</v>
      </c>
      <c r="E480" s="101" t="str">
        <f t="shared" si="335"/>
        <v>X45</v>
      </c>
      <c r="F480" s="56" t="s">
        <v>130</v>
      </c>
      <c r="G480" s="64">
        <v>4</v>
      </c>
      <c r="H480" s="56" t="str">
        <f t="shared" si="336"/>
        <v>XXX125/4</v>
      </c>
      <c r="I480" s="56" t="s">
        <v>5</v>
      </c>
      <c r="J480" s="56" t="s">
        <v>5</v>
      </c>
      <c r="K480" s="103">
        <v>0.29375000000000001</v>
      </c>
      <c r="L480" s="104">
        <v>0.2951388888888889</v>
      </c>
      <c r="M480" s="68" t="s">
        <v>60</v>
      </c>
      <c r="N480" s="104">
        <v>0.30624999999999997</v>
      </c>
      <c r="O480" s="68" t="s">
        <v>73</v>
      </c>
      <c r="P480" s="56" t="str">
        <f t="shared" si="330"/>
        <v>OK</v>
      </c>
      <c r="Q480" s="105">
        <f t="shared" si="331"/>
        <v>1.1111111111111072E-2</v>
      </c>
      <c r="R480" s="105">
        <f t="shared" si="332"/>
        <v>1.388888888888884E-3</v>
      </c>
      <c r="S480" s="105">
        <f t="shared" si="333"/>
        <v>1.2499999999999956E-2</v>
      </c>
      <c r="T480" s="105">
        <f t="shared" si="337"/>
        <v>5.5555555555556468E-3</v>
      </c>
      <c r="U480" s="56">
        <v>7.8</v>
      </c>
      <c r="V480" s="56">
        <f>INDEX('Počty dní'!F:J,MATCH(E480,'Počty dní'!C:C,0),4)</f>
        <v>47</v>
      </c>
      <c r="W480" s="166">
        <f t="shared" si="338"/>
        <v>366.59999999999997</v>
      </c>
      <c r="X480" s="21"/>
    </row>
    <row r="481" spans="1:24" x14ac:dyDescent="0.25">
      <c r="A481" s="140">
        <v>135</v>
      </c>
      <c r="B481" s="56">
        <v>1135</v>
      </c>
      <c r="C481" s="56" t="s">
        <v>2</v>
      </c>
      <c r="D481" s="128">
        <v>45</v>
      </c>
      <c r="E481" s="101" t="str">
        <f t="shared" si="335"/>
        <v>X45</v>
      </c>
      <c r="F481" s="56" t="s">
        <v>130</v>
      </c>
      <c r="G481" s="64">
        <v>5</v>
      </c>
      <c r="H481" s="56" t="str">
        <f t="shared" si="336"/>
        <v>XXX125/5</v>
      </c>
      <c r="I481" s="56" t="s">
        <v>5</v>
      </c>
      <c r="J481" s="56" t="s">
        <v>5</v>
      </c>
      <c r="K481" s="103">
        <v>0.31805555555555554</v>
      </c>
      <c r="L481" s="104">
        <v>0.31875000000000003</v>
      </c>
      <c r="M481" s="68" t="s">
        <v>73</v>
      </c>
      <c r="N481" s="104">
        <v>0.3298611111111111</v>
      </c>
      <c r="O481" s="68" t="s">
        <v>60</v>
      </c>
      <c r="P481" s="56" t="str">
        <f t="shared" si="330"/>
        <v>OK</v>
      </c>
      <c r="Q481" s="105">
        <f t="shared" si="331"/>
        <v>1.1111111111111072E-2</v>
      </c>
      <c r="R481" s="105">
        <f t="shared" si="332"/>
        <v>6.9444444444449749E-4</v>
      </c>
      <c r="S481" s="105">
        <f t="shared" si="333"/>
        <v>1.1805555555555569E-2</v>
      </c>
      <c r="T481" s="105">
        <f t="shared" si="337"/>
        <v>1.1805555555555569E-2</v>
      </c>
      <c r="U481" s="56">
        <v>7.8</v>
      </c>
      <c r="V481" s="56">
        <f>INDEX('Počty dní'!F:J,MATCH(E481,'Počty dní'!C:C,0),4)</f>
        <v>47</v>
      </c>
      <c r="W481" s="166">
        <f t="shared" si="338"/>
        <v>366.59999999999997</v>
      </c>
      <c r="X481" s="21"/>
    </row>
    <row r="482" spans="1:24" x14ac:dyDescent="0.25">
      <c r="A482" s="140">
        <v>135</v>
      </c>
      <c r="B482" s="56">
        <v>1135</v>
      </c>
      <c r="C482" s="56" t="s">
        <v>2</v>
      </c>
      <c r="D482" s="128"/>
      <c r="E482" s="101" t="str">
        <f t="shared" si="335"/>
        <v>X</v>
      </c>
      <c r="F482" s="56" t="s">
        <v>138</v>
      </c>
      <c r="G482" s="64">
        <v>56</v>
      </c>
      <c r="H482" s="56" t="str">
        <f t="shared" si="336"/>
        <v>XXX121/56</v>
      </c>
      <c r="I482" s="56" t="s">
        <v>5</v>
      </c>
      <c r="J482" s="56" t="s">
        <v>5</v>
      </c>
      <c r="K482" s="103">
        <v>0.375</v>
      </c>
      <c r="L482" s="104">
        <v>0.37847222222222227</v>
      </c>
      <c r="M482" s="68" t="s">
        <v>60</v>
      </c>
      <c r="N482" s="74">
        <v>0.39930555555555558</v>
      </c>
      <c r="O482" s="57" t="s">
        <v>56</v>
      </c>
      <c r="P482" s="56" t="str">
        <f t="shared" si="330"/>
        <v>OK</v>
      </c>
      <c r="Q482" s="105">
        <f t="shared" si="331"/>
        <v>2.0833333333333315E-2</v>
      </c>
      <c r="R482" s="105">
        <f t="shared" si="332"/>
        <v>3.4722222222222654E-3</v>
      </c>
      <c r="S482" s="105">
        <f t="shared" si="333"/>
        <v>2.430555555555558E-2</v>
      </c>
      <c r="T482" s="105">
        <f t="shared" si="337"/>
        <v>4.5138888888888895E-2</v>
      </c>
      <c r="U482" s="56">
        <v>17.8</v>
      </c>
      <c r="V482" s="56">
        <f>INDEX('Počty dní'!F:J,MATCH(E482,'Počty dní'!C:C,0),4)</f>
        <v>47</v>
      </c>
      <c r="W482" s="166">
        <f t="shared" si="338"/>
        <v>836.6</v>
      </c>
      <c r="X482" s="21"/>
    </row>
    <row r="483" spans="1:24" x14ac:dyDescent="0.25">
      <c r="A483" s="140">
        <v>135</v>
      </c>
      <c r="B483" s="56">
        <v>1135</v>
      </c>
      <c r="C483" s="56" t="s">
        <v>2</v>
      </c>
      <c r="D483" s="128"/>
      <c r="E483" s="101" t="str">
        <f t="shared" si="328"/>
        <v>X</v>
      </c>
      <c r="F483" s="56" t="s">
        <v>140</v>
      </c>
      <c r="G483" s="71">
        <v>3</v>
      </c>
      <c r="H483" s="56" t="str">
        <f t="shared" si="329"/>
        <v>XXX127/3</v>
      </c>
      <c r="I483" s="56" t="s">
        <v>5</v>
      </c>
      <c r="J483" s="56" t="s">
        <v>5</v>
      </c>
      <c r="K483" s="103">
        <v>0.52083333333333337</v>
      </c>
      <c r="L483" s="104">
        <v>0.52222222222222225</v>
      </c>
      <c r="M483" s="57" t="s">
        <v>56</v>
      </c>
      <c r="N483" s="104">
        <v>0.55208333333333337</v>
      </c>
      <c r="O483" s="57" t="s">
        <v>56</v>
      </c>
      <c r="P483" s="56" t="str">
        <f t="shared" si="330"/>
        <v>OK</v>
      </c>
      <c r="Q483" s="105">
        <f t="shared" si="331"/>
        <v>2.9861111111111116E-2</v>
      </c>
      <c r="R483" s="105">
        <f t="shared" si="332"/>
        <v>1.388888888888884E-3</v>
      </c>
      <c r="S483" s="105">
        <f t="shared" si="333"/>
        <v>3.125E-2</v>
      </c>
      <c r="T483" s="105">
        <f t="shared" si="337"/>
        <v>0.12152777777777779</v>
      </c>
      <c r="U483" s="56">
        <v>24.6</v>
      </c>
      <c r="V483" s="56">
        <f>INDEX('Počty dní'!F:J,MATCH(E483,'Počty dní'!C:C,0),4)</f>
        <v>47</v>
      </c>
      <c r="W483" s="166">
        <f t="shared" ref="W483:W484" si="339">V483*U483</f>
        <v>1156.2</v>
      </c>
      <c r="X483" s="21"/>
    </row>
    <row r="484" spans="1:24" x14ac:dyDescent="0.25">
      <c r="A484" s="140">
        <v>135</v>
      </c>
      <c r="B484" s="56">
        <v>1135</v>
      </c>
      <c r="C484" s="56" t="s">
        <v>2</v>
      </c>
      <c r="D484" s="102"/>
      <c r="E484" s="101" t="str">
        <f t="shared" si="328"/>
        <v>X</v>
      </c>
      <c r="F484" s="56" t="s">
        <v>132</v>
      </c>
      <c r="G484" s="64">
        <v>13</v>
      </c>
      <c r="H484" s="56" t="str">
        <f t="shared" si="329"/>
        <v>XXX115/13</v>
      </c>
      <c r="I484" s="99" t="s">
        <v>5</v>
      </c>
      <c r="J484" s="56" t="s">
        <v>5</v>
      </c>
      <c r="K484" s="103">
        <v>0.59236111111111112</v>
      </c>
      <c r="L484" s="104">
        <v>0.59583333333333333</v>
      </c>
      <c r="M484" s="57" t="s">
        <v>56</v>
      </c>
      <c r="N484" s="104">
        <v>0.65416666666666667</v>
      </c>
      <c r="O484" s="57" t="s">
        <v>29</v>
      </c>
      <c r="P484" s="56" t="str">
        <f t="shared" si="330"/>
        <v>OK</v>
      </c>
      <c r="Q484" s="105">
        <f t="shared" si="331"/>
        <v>5.8333333333333348E-2</v>
      </c>
      <c r="R484" s="105">
        <f t="shared" si="332"/>
        <v>3.4722222222222099E-3</v>
      </c>
      <c r="S484" s="105">
        <f t="shared" si="333"/>
        <v>6.1805555555555558E-2</v>
      </c>
      <c r="T484" s="105">
        <f t="shared" si="337"/>
        <v>4.0277777777777746E-2</v>
      </c>
      <c r="U484" s="56">
        <v>44.7</v>
      </c>
      <c r="V484" s="56">
        <f>INDEX('Počty dní'!F:J,MATCH(E484,'Počty dní'!C:C,0),4)</f>
        <v>47</v>
      </c>
      <c r="W484" s="166">
        <f t="shared" si="339"/>
        <v>2100.9</v>
      </c>
      <c r="X484" s="21"/>
    </row>
    <row r="485" spans="1:24" x14ac:dyDescent="0.25">
      <c r="A485" s="140">
        <v>135</v>
      </c>
      <c r="B485" s="56">
        <v>1135</v>
      </c>
      <c r="C485" s="56" t="s">
        <v>2</v>
      </c>
      <c r="D485" s="102"/>
      <c r="E485" s="101" t="str">
        <f t="shared" ref="E485" si="340">CONCATENATE(C485,D485)</f>
        <v>X</v>
      </c>
      <c r="F485" s="56" t="s">
        <v>132</v>
      </c>
      <c r="G485" s="64">
        <v>16</v>
      </c>
      <c r="H485" s="56" t="str">
        <f t="shared" ref="H485" si="341">CONCATENATE(F485,"/",G485)</f>
        <v>XXX115/16</v>
      </c>
      <c r="I485" s="56" t="s">
        <v>5</v>
      </c>
      <c r="J485" s="56" t="s">
        <v>5</v>
      </c>
      <c r="K485" s="103">
        <v>0.69791666666666663</v>
      </c>
      <c r="L485" s="104">
        <v>0.70000000000000007</v>
      </c>
      <c r="M485" s="57" t="s">
        <v>29</v>
      </c>
      <c r="N485" s="104">
        <v>0.75208333333333333</v>
      </c>
      <c r="O485" s="57" t="s">
        <v>56</v>
      </c>
      <c r="P485" s="56" t="str">
        <f t="shared" si="330"/>
        <v>OK</v>
      </c>
      <c r="Q485" s="105">
        <f t="shared" si="331"/>
        <v>5.2083333333333259E-2</v>
      </c>
      <c r="R485" s="105">
        <f t="shared" si="332"/>
        <v>2.083333333333437E-3</v>
      </c>
      <c r="S485" s="105">
        <f t="shared" si="333"/>
        <v>5.4166666666666696E-2</v>
      </c>
      <c r="T485" s="105">
        <f t="shared" si="337"/>
        <v>4.3749999999999956E-2</v>
      </c>
      <c r="U485" s="56">
        <v>44.7</v>
      </c>
      <c r="V485" s="56">
        <f>INDEX('Počty dní'!F:J,MATCH(E485,'Počty dní'!C:C,0),4)</f>
        <v>47</v>
      </c>
      <c r="W485" s="166">
        <f t="shared" si="334"/>
        <v>2100.9</v>
      </c>
      <c r="X485" s="21"/>
    </row>
    <row r="486" spans="1:24" x14ac:dyDescent="0.25">
      <c r="A486" s="140">
        <v>135</v>
      </c>
      <c r="B486" s="56">
        <v>1135</v>
      </c>
      <c r="C486" s="56" t="s">
        <v>2</v>
      </c>
      <c r="D486" s="128"/>
      <c r="E486" s="101" t="str">
        <f>CONCATENATE(C486,D486)</f>
        <v>X</v>
      </c>
      <c r="F486" s="56" t="s">
        <v>145</v>
      </c>
      <c r="G486" s="64">
        <v>27</v>
      </c>
      <c r="H486" s="56" t="str">
        <f>CONCATENATE(F486,"/",G486)</f>
        <v>XXX126/27</v>
      </c>
      <c r="I486" s="56" t="s">
        <v>5</v>
      </c>
      <c r="J486" s="56" t="s">
        <v>5</v>
      </c>
      <c r="K486" s="103">
        <v>0.75208333333333333</v>
      </c>
      <c r="L486" s="104">
        <v>0.75347222222222221</v>
      </c>
      <c r="M486" s="57" t="s">
        <v>56</v>
      </c>
      <c r="N486" s="104">
        <v>0.77430555555555547</v>
      </c>
      <c r="O486" s="57" t="s">
        <v>88</v>
      </c>
      <c r="P486" s="56" t="str">
        <f t="shared" si="330"/>
        <v>OK</v>
      </c>
      <c r="Q486" s="105">
        <f t="shared" si="331"/>
        <v>2.0833333333333259E-2</v>
      </c>
      <c r="R486" s="105">
        <f t="shared" si="332"/>
        <v>1.388888888888884E-3</v>
      </c>
      <c r="S486" s="105">
        <f t="shared" si="333"/>
        <v>2.2222222222222143E-2</v>
      </c>
      <c r="T486" s="105">
        <f t="shared" si="337"/>
        <v>0</v>
      </c>
      <c r="U486" s="56">
        <v>18.3</v>
      </c>
      <c r="V486" s="56">
        <f>INDEX('Počty dní'!F:J,MATCH(E486,'Počty dní'!C:C,0),4)</f>
        <v>47</v>
      </c>
      <c r="W486" s="166">
        <f t="shared" si="334"/>
        <v>860.1</v>
      </c>
      <c r="X486" s="21"/>
    </row>
    <row r="487" spans="1:24" ht="15.75" thickBot="1" x14ac:dyDescent="0.3">
      <c r="A487" s="141">
        <v>135</v>
      </c>
      <c r="B487" s="58">
        <v>1135</v>
      </c>
      <c r="C487" s="58" t="s">
        <v>2</v>
      </c>
      <c r="D487" s="206"/>
      <c r="E487" s="168" t="str">
        <f>CONCATENATE(C487,D487)</f>
        <v>X</v>
      </c>
      <c r="F487" s="58" t="s">
        <v>145</v>
      </c>
      <c r="G487" s="200">
        <v>32</v>
      </c>
      <c r="H487" s="158" t="str">
        <f>CONCATENATE(F487,"/",G487)</f>
        <v>XXX126/32</v>
      </c>
      <c r="I487" s="58" t="s">
        <v>5</v>
      </c>
      <c r="J487" s="58" t="s">
        <v>5</v>
      </c>
      <c r="K487" s="201">
        <v>0.77430555555555547</v>
      </c>
      <c r="L487" s="207">
        <v>0.77708333333333324</v>
      </c>
      <c r="M487" s="59" t="s">
        <v>88</v>
      </c>
      <c r="N487" s="108">
        <v>0.79861111111111116</v>
      </c>
      <c r="O487" s="59" t="s">
        <v>56</v>
      </c>
      <c r="P487" s="158"/>
      <c r="Q487" s="170">
        <f t="shared" si="331"/>
        <v>2.1527777777777923E-2</v>
      </c>
      <c r="R487" s="170">
        <f t="shared" si="332"/>
        <v>2.7777777777777679E-3</v>
      </c>
      <c r="S487" s="170">
        <f t="shared" si="333"/>
        <v>2.4305555555555691E-2</v>
      </c>
      <c r="T487" s="170">
        <f t="shared" si="337"/>
        <v>0</v>
      </c>
      <c r="U487" s="158">
        <v>18.3</v>
      </c>
      <c r="V487" s="58">
        <f>INDEX('Počty dní'!F:J,MATCH(E487,'Počty dní'!C:C,0),4)</f>
        <v>47</v>
      </c>
      <c r="W487" s="171">
        <f t="shared" si="334"/>
        <v>860.1</v>
      </c>
      <c r="X487" s="21"/>
    </row>
    <row r="488" spans="1:24" ht="15.75" thickBot="1" x14ac:dyDescent="0.3">
      <c r="A488" s="172" t="str">
        <f ca="1">CONCATENATE(INDIRECT("R[-1]C[0]",FALSE),"celkem")</f>
        <v>135celkem</v>
      </c>
      <c r="B488" s="173"/>
      <c r="C488" s="173" t="str">
        <f ca="1">INDIRECT("R[-1]C[12]",FALSE)</f>
        <v>Bystřice n.Pern.,,aut.nádr.</v>
      </c>
      <c r="D488" s="174"/>
      <c r="E488" s="173"/>
      <c r="F488" s="175"/>
      <c r="G488" s="173"/>
      <c r="H488" s="176"/>
      <c r="I488" s="177"/>
      <c r="J488" s="178" t="str">
        <f ca="1">INDIRECT("R[-3]C[0]",FALSE)</f>
        <v>S</v>
      </c>
      <c r="K488" s="179"/>
      <c r="L488" s="180"/>
      <c r="M488" s="181"/>
      <c r="N488" s="180"/>
      <c r="O488" s="182"/>
      <c r="P488" s="173"/>
      <c r="Q488" s="183">
        <f>SUM(Q475:Q487)</f>
        <v>0.2888888888888887</v>
      </c>
      <c r="R488" s="183">
        <f>SUM(R475:R487)</f>
        <v>2.0833333333333426E-2</v>
      </c>
      <c r="S488" s="183">
        <f>SUM(S475:S487)</f>
        <v>0.30972222222222212</v>
      </c>
      <c r="T488" s="183">
        <f>SUM(T475:T487)</f>
        <v>0.30208333333333348</v>
      </c>
      <c r="U488" s="184">
        <f>SUM(U475:U487)</f>
        <v>237.7</v>
      </c>
      <c r="V488" s="185"/>
      <c r="W488" s="186">
        <f>SUM(W475:W487)</f>
        <v>11171.9</v>
      </c>
      <c r="X488" s="21"/>
    </row>
    <row r="489" spans="1:24" x14ac:dyDescent="0.25">
      <c r="D489" s="129"/>
      <c r="E489" s="116"/>
      <c r="G489" s="67"/>
      <c r="K489" s="117"/>
      <c r="L489" s="69"/>
      <c r="M489" s="70"/>
      <c r="N489" s="118"/>
      <c r="O489" s="70"/>
      <c r="X489" s="21"/>
    </row>
    <row r="490" spans="1:24" ht="15.75" thickBot="1" x14ac:dyDescent="0.3">
      <c r="D490" s="129"/>
      <c r="E490" s="116"/>
      <c r="G490" s="67"/>
      <c r="K490" s="117"/>
      <c r="L490" s="118"/>
      <c r="M490" s="70"/>
      <c r="N490" s="118"/>
      <c r="O490" s="70"/>
      <c r="X490" s="21"/>
    </row>
    <row r="491" spans="1:24" x14ac:dyDescent="0.25">
      <c r="A491" s="138">
        <v>136</v>
      </c>
      <c r="B491" s="53">
        <v>1136</v>
      </c>
      <c r="C491" s="53" t="s">
        <v>2</v>
      </c>
      <c r="D491" s="196"/>
      <c r="E491" s="160" t="str">
        <f t="shared" ref="E491:E493" si="342">CONCATENATE(C491,D491)</f>
        <v>X</v>
      </c>
      <c r="F491" s="53" t="s">
        <v>142</v>
      </c>
      <c r="G491" s="188">
        <v>2</v>
      </c>
      <c r="H491" s="53" t="str">
        <f t="shared" ref="H491:H493" si="343">CONCATENATE(F491,"/",G491)</f>
        <v>XXX131/2</v>
      </c>
      <c r="I491" s="53" t="s">
        <v>5</v>
      </c>
      <c r="J491" s="53" t="s">
        <v>6</v>
      </c>
      <c r="K491" s="162">
        <v>0.1875</v>
      </c>
      <c r="L491" s="163">
        <v>0.18958333333333333</v>
      </c>
      <c r="M491" s="193" t="s">
        <v>76</v>
      </c>
      <c r="N491" s="163">
        <v>0.21597222222222223</v>
      </c>
      <c r="O491" s="164" t="s">
        <v>70</v>
      </c>
      <c r="P491" s="53" t="str">
        <f t="shared" ref="P491:P500" si="344">IF(M492=O491,"OK","POZOR")</f>
        <v>OK</v>
      </c>
      <c r="Q491" s="165">
        <f t="shared" ref="Q491:Q501" si="345">IF(ISNUMBER(G491),N491-L491,IF(F491="přejezd",N491-L491,0))</f>
        <v>2.6388888888888906E-2</v>
      </c>
      <c r="R491" s="165">
        <f t="shared" ref="R491:R501" si="346">IF(ISNUMBER(G491),L491-K491,0)</f>
        <v>2.0833333333333259E-3</v>
      </c>
      <c r="S491" s="165">
        <f t="shared" ref="S491:S501" si="347">Q491+R491</f>
        <v>2.8472222222222232E-2</v>
      </c>
      <c r="T491" s="165"/>
      <c r="U491" s="53">
        <v>17.8</v>
      </c>
      <c r="V491" s="53">
        <f>INDEX('Počty dní'!F:J,MATCH(E491,'Počty dní'!C:C,0),4)</f>
        <v>47</v>
      </c>
      <c r="W491" s="98">
        <f t="shared" ref="W491:W501" si="348">V491*U491</f>
        <v>836.6</v>
      </c>
      <c r="X491" s="21"/>
    </row>
    <row r="492" spans="1:24" x14ac:dyDescent="0.25">
      <c r="A492" s="140">
        <v>136</v>
      </c>
      <c r="B492" s="56">
        <v>1136</v>
      </c>
      <c r="C492" s="56" t="s">
        <v>2</v>
      </c>
      <c r="D492" s="136"/>
      <c r="E492" s="101" t="str">
        <f t="shared" si="342"/>
        <v>X</v>
      </c>
      <c r="F492" s="56" t="s">
        <v>142</v>
      </c>
      <c r="G492" s="64">
        <v>1</v>
      </c>
      <c r="H492" s="56" t="str">
        <f t="shared" si="343"/>
        <v>XXX131/1</v>
      </c>
      <c r="I492" s="56" t="s">
        <v>5</v>
      </c>
      <c r="J492" s="56" t="s">
        <v>6</v>
      </c>
      <c r="K492" s="103">
        <v>0.21875</v>
      </c>
      <c r="L492" s="104">
        <v>0.22083333333333333</v>
      </c>
      <c r="M492" s="57" t="s">
        <v>70</v>
      </c>
      <c r="N492" s="104">
        <v>0.25416666666666665</v>
      </c>
      <c r="O492" s="68" t="s">
        <v>71</v>
      </c>
      <c r="P492" s="56" t="str">
        <f t="shared" si="344"/>
        <v>OK</v>
      </c>
      <c r="Q492" s="105">
        <f t="shared" si="345"/>
        <v>3.3333333333333326E-2</v>
      </c>
      <c r="R492" s="105">
        <f t="shared" si="346"/>
        <v>2.0833333333333259E-3</v>
      </c>
      <c r="S492" s="105">
        <f t="shared" si="347"/>
        <v>3.5416666666666652E-2</v>
      </c>
      <c r="T492" s="105">
        <f t="shared" ref="T492:T501" si="349">K492-N491</f>
        <v>2.7777777777777679E-3</v>
      </c>
      <c r="U492" s="56">
        <v>27.5</v>
      </c>
      <c r="V492" s="56">
        <f>INDEX('Počty dní'!F:J,MATCH(E492,'Počty dní'!C:C,0),4)</f>
        <v>47</v>
      </c>
      <c r="W492" s="166">
        <f t="shared" si="348"/>
        <v>1292.5</v>
      </c>
      <c r="X492" s="21"/>
    </row>
    <row r="493" spans="1:24" x14ac:dyDescent="0.25">
      <c r="A493" s="140">
        <v>136</v>
      </c>
      <c r="B493" s="56">
        <v>1136</v>
      </c>
      <c r="C493" s="56" t="s">
        <v>2</v>
      </c>
      <c r="D493" s="136"/>
      <c r="E493" s="101" t="str">
        <f t="shared" si="342"/>
        <v>X</v>
      </c>
      <c r="F493" s="56" t="s">
        <v>142</v>
      </c>
      <c r="G493" s="64">
        <v>6</v>
      </c>
      <c r="H493" s="56" t="str">
        <f t="shared" si="343"/>
        <v>XXX131/6</v>
      </c>
      <c r="I493" s="56" t="s">
        <v>6</v>
      </c>
      <c r="J493" s="56" t="s">
        <v>6</v>
      </c>
      <c r="K493" s="103">
        <v>0.27986111111111112</v>
      </c>
      <c r="L493" s="104">
        <v>0.28125</v>
      </c>
      <c r="M493" s="68" t="s">
        <v>71</v>
      </c>
      <c r="N493" s="104">
        <v>0.31805555555555554</v>
      </c>
      <c r="O493" s="57" t="s">
        <v>78</v>
      </c>
      <c r="P493" s="56" t="str">
        <f t="shared" si="344"/>
        <v>OK</v>
      </c>
      <c r="Q493" s="105">
        <f t="shared" si="345"/>
        <v>3.6805555555555536E-2</v>
      </c>
      <c r="R493" s="105">
        <f t="shared" si="346"/>
        <v>1.388888888888884E-3</v>
      </c>
      <c r="S493" s="105">
        <f t="shared" si="347"/>
        <v>3.819444444444442E-2</v>
      </c>
      <c r="T493" s="105">
        <f t="shared" si="349"/>
        <v>2.5694444444444464E-2</v>
      </c>
      <c r="U493" s="56">
        <v>26.9</v>
      </c>
      <c r="V493" s="56">
        <f>INDEX('Počty dní'!F:J,MATCH(E493,'Počty dní'!C:C,0),4)</f>
        <v>47</v>
      </c>
      <c r="W493" s="166">
        <f t="shared" si="348"/>
        <v>1264.3</v>
      </c>
      <c r="X493" s="21"/>
    </row>
    <row r="494" spans="1:24" x14ac:dyDescent="0.25">
      <c r="A494" s="140">
        <v>136</v>
      </c>
      <c r="B494" s="56">
        <v>1136</v>
      </c>
      <c r="C494" s="56" t="s">
        <v>2</v>
      </c>
      <c r="D494" s="136"/>
      <c r="E494" s="101" t="str">
        <f>CONCATENATE(C494,D494)</f>
        <v>X</v>
      </c>
      <c r="F494" s="56" t="s">
        <v>142</v>
      </c>
      <c r="G494" s="64">
        <v>7</v>
      </c>
      <c r="H494" s="56" t="str">
        <f>CONCATENATE(F494,"/",G494)</f>
        <v>XXX131/7</v>
      </c>
      <c r="I494" s="56" t="s">
        <v>5</v>
      </c>
      <c r="J494" s="56" t="s">
        <v>6</v>
      </c>
      <c r="K494" s="103">
        <v>0.3923611111111111</v>
      </c>
      <c r="L494" s="104">
        <v>0.39583333333333331</v>
      </c>
      <c r="M494" s="57" t="s">
        <v>78</v>
      </c>
      <c r="N494" s="104">
        <v>0.41666666666666669</v>
      </c>
      <c r="O494" s="57" t="s">
        <v>76</v>
      </c>
      <c r="P494" s="56" t="str">
        <f t="shared" si="344"/>
        <v>OK</v>
      </c>
      <c r="Q494" s="105">
        <f t="shared" si="345"/>
        <v>2.083333333333337E-2</v>
      </c>
      <c r="R494" s="105">
        <f t="shared" si="346"/>
        <v>3.4722222222222099E-3</v>
      </c>
      <c r="S494" s="105">
        <f t="shared" si="347"/>
        <v>2.430555555555558E-2</v>
      </c>
      <c r="T494" s="105">
        <f t="shared" si="349"/>
        <v>7.4305555555555569E-2</v>
      </c>
      <c r="U494" s="56">
        <v>15.6</v>
      </c>
      <c r="V494" s="56">
        <f>INDEX('Počty dní'!F:J,MATCH(E494,'Počty dní'!C:C,0),4)</f>
        <v>47</v>
      </c>
      <c r="W494" s="166">
        <f t="shared" si="348"/>
        <v>733.19999999999993</v>
      </c>
      <c r="X494" s="21"/>
    </row>
    <row r="495" spans="1:24" x14ac:dyDescent="0.25">
      <c r="A495" s="140">
        <v>136</v>
      </c>
      <c r="B495" s="56">
        <v>1136</v>
      </c>
      <c r="C495" s="56" t="s">
        <v>2</v>
      </c>
      <c r="D495" s="136"/>
      <c r="E495" s="101" t="str">
        <f>CONCATENATE(C495,D495)</f>
        <v>X</v>
      </c>
      <c r="F495" s="56" t="s">
        <v>142</v>
      </c>
      <c r="G495" s="64">
        <v>12</v>
      </c>
      <c r="H495" s="56" t="str">
        <f>CONCATENATE(F495,"/",G495)</f>
        <v>XXX131/12</v>
      </c>
      <c r="I495" s="56" t="s">
        <v>5</v>
      </c>
      <c r="J495" s="56" t="s">
        <v>6</v>
      </c>
      <c r="K495" s="103">
        <v>0.41666666666666669</v>
      </c>
      <c r="L495" s="104">
        <v>0.41875000000000001</v>
      </c>
      <c r="M495" s="68" t="s">
        <v>76</v>
      </c>
      <c r="N495" s="104">
        <v>0.43611111111111112</v>
      </c>
      <c r="O495" s="57" t="s">
        <v>56</v>
      </c>
      <c r="P495" s="56" t="str">
        <f t="shared" si="344"/>
        <v>OK</v>
      </c>
      <c r="Q495" s="105">
        <f t="shared" si="345"/>
        <v>1.7361111111111105E-2</v>
      </c>
      <c r="R495" s="105">
        <f t="shared" si="346"/>
        <v>2.0833333333333259E-3</v>
      </c>
      <c r="S495" s="105">
        <f t="shared" si="347"/>
        <v>1.9444444444444431E-2</v>
      </c>
      <c r="T495" s="105">
        <f t="shared" si="349"/>
        <v>0</v>
      </c>
      <c r="U495" s="56">
        <v>13</v>
      </c>
      <c r="V495" s="56">
        <f>INDEX('Počty dní'!F:J,MATCH(E495,'Počty dní'!C:C,0),4)</f>
        <v>47</v>
      </c>
      <c r="W495" s="166">
        <f t="shared" si="348"/>
        <v>611</v>
      </c>
      <c r="X495" s="21"/>
    </row>
    <row r="496" spans="1:24" x14ac:dyDescent="0.25">
      <c r="A496" s="140">
        <v>136</v>
      </c>
      <c r="B496" s="56">
        <v>1136</v>
      </c>
      <c r="C496" s="56" t="s">
        <v>2</v>
      </c>
      <c r="D496" s="128"/>
      <c r="E496" s="101" t="str">
        <f>CONCATENATE(C496,D496)</f>
        <v>X</v>
      </c>
      <c r="F496" s="56" t="s">
        <v>144</v>
      </c>
      <c r="G496" s="64">
        <v>13</v>
      </c>
      <c r="H496" s="56" t="str">
        <f>CONCATENATE(F496,"/",G496)</f>
        <v>XXX129/13</v>
      </c>
      <c r="I496" s="56" t="s">
        <v>5</v>
      </c>
      <c r="J496" s="56" t="s">
        <v>6</v>
      </c>
      <c r="K496" s="103">
        <v>0.49861111111111112</v>
      </c>
      <c r="L496" s="104">
        <v>0.50138888888888888</v>
      </c>
      <c r="M496" s="68" t="s">
        <v>56</v>
      </c>
      <c r="N496" s="104">
        <v>0.53055555555555556</v>
      </c>
      <c r="O496" s="68" t="s">
        <v>79</v>
      </c>
      <c r="P496" s="56" t="str">
        <f t="shared" si="344"/>
        <v>OK</v>
      </c>
      <c r="Q496" s="105">
        <f t="shared" si="345"/>
        <v>2.9166666666666674E-2</v>
      </c>
      <c r="R496" s="105">
        <f t="shared" si="346"/>
        <v>2.7777777777777679E-3</v>
      </c>
      <c r="S496" s="105">
        <f t="shared" si="347"/>
        <v>3.1944444444444442E-2</v>
      </c>
      <c r="T496" s="105">
        <f t="shared" si="349"/>
        <v>6.25E-2</v>
      </c>
      <c r="U496" s="56">
        <v>23.4</v>
      </c>
      <c r="V496" s="56">
        <f>INDEX('Počty dní'!F:J,MATCH(E496,'Počty dní'!C:C,0),4)</f>
        <v>47</v>
      </c>
      <c r="W496" s="166">
        <f t="shared" si="348"/>
        <v>1099.8</v>
      </c>
      <c r="X496" s="21"/>
    </row>
    <row r="497" spans="1:48" x14ac:dyDescent="0.25">
      <c r="A497" s="140">
        <v>136</v>
      </c>
      <c r="B497" s="56">
        <v>1136</v>
      </c>
      <c r="C497" s="56" t="s">
        <v>2</v>
      </c>
      <c r="D497" s="128"/>
      <c r="E497" s="101" t="str">
        <f>CONCATENATE(C497,D497)</f>
        <v>X</v>
      </c>
      <c r="F497" s="56" t="s">
        <v>144</v>
      </c>
      <c r="G497" s="64">
        <v>16</v>
      </c>
      <c r="H497" s="56" t="str">
        <f>CONCATENATE(F497,"/",G497)</f>
        <v>XXX129/16</v>
      </c>
      <c r="I497" s="56" t="s">
        <v>5</v>
      </c>
      <c r="J497" s="56" t="s">
        <v>6</v>
      </c>
      <c r="K497" s="103">
        <v>0.54722222222222217</v>
      </c>
      <c r="L497" s="104">
        <v>0.54999999999999993</v>
      </c>
      <c r="M497" s="68" t="s">
        <v>79</v>
      </c>
      <c r="N497" s="104">
        <v>0.58888888888888891</v>
      </c>
      <c r="O497" s="57" t="s">
        <v>78</v>
      </c>
      <c r="P497" s="56" t="str">
        <f t="shared" si="344"/>
        <v>OK</v>
      </c>
      <c r="Q497" s="105">
        <f t="shared" si="345"/>
        <v>3.8888888888888973E-2</v>
      </c>
      <c r="R497" s="105">
        <f t="shared" si="346"/>
        <v>2.7777777777777679E-3</v>
      </c>
      <c r="S497" s="105">
        <f t="shared" si="347"/>
        <v>4.1666666666666741E-2</v>
      </c>
      <c r="T497" s="105">
        <f t="shared" si="349"/>
        <v>1.6666666666666607E-2</v>
      </c>
      <c r="U497" s="56">
        <v>26.8</v>
      </c>
      <c r="V497" s="56">
        <f>INDEX('Počty dní'!F:J,MATCH(E497,'Počty dní'!C:C,0),4)</f>
        <v>47</v>
      </c>
      <c r="W497" s="166">
        <f t="shared" si="348"/>
        <v>1259.6000000000001</v>
      </c>
      <c r="X497" s="21"/>
    </row>
    <row r="498" spans="1:48" x14ac:dyDescent="0.25">
      <c r="A498" s="140">
        <v>136</v>
      </c>
      <c r="B498" s="56">
        <v>1136</v>
      </c>
      <c r="C498" s="56" t="s">
        <v>2</v>
      </c>
      <c r="D498" s="102"/>
      <c r="E498" s="56" t="str">
        <f t="shared" ref="E498:E499" si="350">CONCATENATE(C498,D498)</f>
        <v>X</v>
      </c>
      <c r="F498" s="56" t="s">
        <v>82</v>
      </c>
      <c r="G498" s="56"/>
      <c r="H498" s="56" t="str">
        <f t="shared" ref="H498:H499" si="351">CONCATENATE(F498,"/",G498)</f>
        <v>přejezd/</v>
      </c>
      <c r="I498" s="56"/>
      <c r="J498" s="56" t="s">
        <v>6</v>
      </c>
      <c r="K498" s="103">
        <v>0.58888888888888891</v>
      </c>
      <c r="L498" s="74">
        <v>0.58888888888888891</v>
      </c>
      <c r="M498" s="68" t="str">
        <f>O497</f>
        <v>Bystřice n.Pern.,,žel.st.</v>
      </c>
      <c r="N498" s="104">
        <v>0.59166666666666667</v>
      </c>
      <c r="O498" s="57" t="s">
        <v>70</v>
      </c>
      <c r="P498" s="56" t="str">
        <f t="shared" si="344"/>
        <v>OK</v>
      </c>
      <c r="Q498" s="105">
        <f t="shared" si="345"/>
        <v>2.7777777777777679E-3</v>
      </c>
      <c r="R498" s="105">
        <f t="shared" si="346"/>
        <v>0</v>
      </c>
      <c r="S498" s="105">
        <f t="shared" si="347"/>
        <v>2.7777777777777679E-3</v>
      </c>
      <c r="T498" s="105">
        <f t="shared" si="349"/>
        <v>0</v>
      </c>
      <c r="U498" s="56">
        <v>0</v>
      </c>
      <c r="V498" s="56">
        <f>INDEX('Počty dní'!F:J,MATCH(E498,'Počty dní'!C:C,0),4)</f>
        <v>47</v>
      </c>
      <c r="W498" s="166">
        <f t="shared" si="348"/>
        <v>0</v>
      </c>
      <c r="X498" s="21"/>
      <c r="AL498" s="27"/>
      <c r="AM498" s="27"/>
      <c r="AP498" s="16"/>
      <c r="AQ498" s="16"/>
      <c r="AR498" s="16"/>
      <c r="AS498" s="16"/>
      <c r="AT498" s="16"/>
      <c r="AU498" s="28"/>
      <c r="AV498" s="28"/>
    </row>
    <row r="499" spans="1:48" x14ac:dyDescent="0.25">
      <c r="A499" s="140">
        <v>136</v>
      </c>
      <c r="B499" s="56">
        <v>1136</v>
      </c>
      <c r="C499" s="56" t="s">
        <v>2</v>
      </c>
      <c r="D499" s="136"/>
      <c r="E499" s="101" t="str">
        <f t="shared" si="350"/>
        <v>X</v>
      </c>
      <c r="F499" s="56" t="s">
        <v>142</v>
      </c>
      <c r="G499" s="64">
        <v>15</v>
      </c>
      <c r="H499" s="56" t="str">
        <f t="shared" si="351"/>
        <v>XXX131/15</v>
      </c>
      <c r="I499" s="56" t="s">
        <v>6</v>
      </c>
      <c r="J499" s="56" t="s">
        <v>6</v>
      </c>
      <c r="K499" s="103">
        <v>0.59652777777777777</v>
      </c>
      <c r="L499" s="104">
        <v>0.59722222222222221</v>
      </c>
      <c r="M499" s="57" t="s">
        <v>70</v>
      </c>
      <c r="N499" s="104">
        <v>0.62361111111111112</v>
      </c>
      <c r="O499" s="68" t="s">
        <v>76</v>
      </c>
      <c r="P499" s="56" t="str">
        <f t="shared" si="344"/>
        <v>OK</v>
      </c>
      <c r="Q499" s="105">
        <f t="shared" si="345"/>
        <v>2.6388888888888906E-2</v>
      </c>
      <c r="R499" s="105">
        <f t="shared" si="346"/>
        <v>6.9444444444444198E-4</v>
      </c>
      <c r="S499" s="105">
        <f t="shared" si="347"/>
        <v>2.7083333333333348E-2</v>
      </c>
      <c r="T499" s="105">
        <f t="shared" si="349"/>
        <v>4.8611111111110938E-3</v>
      </c>
      <c r="U499" s="56">
        <v>17.8</v>
      </c>
      <c r="V499" s="56">
        <f>INDEX('Počty dní'!F:J,MATCH(E499,'Počty dní'!C:C,0),4)</f>
        <v>47</v>
      </c>
      <c r="W499" s="166">
        <f t="shared" si="348"/>
        <v>836.6</v>
      </c>
      <c r="X499" s="21"/>
    </row>
    <row r="500" spans="1:48" x14ac:dyDescent="0.25">
      <c r="A500" s="140">
        <v>136</v>
      </c>
      <c r="B500" s="56">
        <v>1136</v>
      </c>
      <c r="C500" s="56" t="s">
        <v>2</v>
      </c>
      <c r="D500" s="136"/>
      <c r="E500" s="101" t="str">
        <f>CONCATENATE(C500,D500)</f>
        <v>X</v>
      </c>
      <c r="F500" s="56" t="s">
        <v>142</v>
      </c>
      <c r="G500" s="64">
        <v>20</v>
      </c>
      <c r="H500" s="56" t="str">
        <f>CONCATENATE(F500,"/",G500)</f>
        <v>XXX131/20</v>
      </c>
      <c r="I500" s="56" t="s">
        <v>5</v>
      </c>
      <c r="J500" s="56" t="s">
        <v>6</v>
      </c>
      <c r="K500" s="103">
        <v>0.64583333333333337</v>
      </c>
      <c r="L500" s="104">
        <v>0.6479166666666667</v>
      </c>
      <c r="M500" s="68" t="s">
        <v>76</v>
      </c>
      <c r="N500" s="104">
        <v>0.66527777777777775</v>
      </c>
      <c r="O500" s="68" t="s">
        <v>56</v>
      </c>
      <c r="P500" s="56" t="str">
        <f t="shared" si="344"/>
        <v>OK</v>
      </c>
      <c r="Q500" s="105">
        <f t="shared" si="345"/>
        <v>1.7361111111111049E-2</v>
      </c>
      <c r="R500" s="105">
        <f t="shared" si="346"/>
        <v>2.0833333333333259E-3</v>
      </c>
      <c r="S500" s="105">
        <f t="shared" si="347"/>
        <v>1.9444444444444375E-2</v>
      </c>
      <c r="T500" s="105">
        <f t="shared" si="349"/>
        <v>2.2222222222222254E-2</v>
      </c>
      <c r="U500" s="56">
        <v>13</v>
      </c>
      <c r="V500" s="56">
        <f>INDEX('Počty dní'!F:J,MATCH(E500,'Počty dní'!C:C,0),4)</f>
        <v>47</v>
      </c>
      <c r="W500" s="166">
        <f t="shared" si="348"/>
        <v>611</v>
      </c>
      <c r="X500" s="21"/>
    </row>
    <row r="501" spans="1:48" ht="15.75" thickBot="1" x14ac:dyDescent="0.3">
      <c r="A501" s="141">
        <v>136</v>
      </c>
      <c r="B501" s="58">
        <v>1136</v>
      </c>
      <c r="C501" s="58" t="s">
        <v>2</v>
      </c>
      <c r="D501" s="208"/>
      <c r="E501" s="168" t="str">
        <f t="shared" ref="E501" si="352">CONCATENATE(C501,D501)</f>
        <v>X</v>
      </c>
      <c r="F501" s="58" t="s">
        <v>142</v>
      </c>
      <c r="G501" s="187">
        <v>19</v>
      </c>
      <c r="H501" s="58" t="str">
        <f t="shared" ref="H501" si="353">CONCATENATE(F501,"/",G501)</f>
        <v>XXX131/19</v>
      </c>
      <c r="I501" s="58" t="s">
        <v>5</v>
      </c>
      <c r="J501" s="58" t="s">
        <v>6</v>
      </c>
      <c r="K501" s="107">
        <v>0.68888888888888899</v>
      </c>
      <c r="L501" s="108">
        <v>0.68958333333333333</v>
      </c>
      <c r="M501" s="60" t="s">
        <v>56</v>
      </c>
      <c r="N501" s="108">
        <v>0.70694444444444438</v>
      </c>
      <c r="O501" s="60" t="s">
        <v>76</v>
      </c>
      <c r="P501" s="158"/>
      <c r="Q501" s="170">
        <f t="shared" si="345"/>
        <v>1.7361111111111049E-2</v>
      </c>
      <c r="R501" s="170">
        <f t="shared" si="346"/>
        <v>6.9444444444433095E-4</v>
      </c>
      <c r="S501" s="170">
        <f t="shared" si="347"/>
        <v>1.805555555555538E-2</v>
      </c>
      <c r="T501" s="170">
        <f t="shared" si="349"/>
        <v>2.3611111111111249E-2</v>
      </c>
      <c r="U501" s="58">
        <v>13</v>
      </c>
      <c r="V501" s="58">
        <f>INDEX('Počty dní'!F:J,MATCH(E501,'Počty dní'!C:C,0),4)</f>
        <v>47</v>
      </c>
      <c r="W501" s="171">
        <f t="shared" si="348"/>
        <v>611</v>
      </c>
      <c r="X501" s="21"/>
    </row>
    <row r="502" spans="1:48" ht="15.75" thickBot="1" x14ac:dyDescent="0.3">
      <c r="A502" s="172" t="str">
        <f ca="1">CONCATENATE(INDIRECT("R[-1]C[0]",FALSE),"celkem")</f>
        <v>136celkem</v>
      </c>
      <c r="B502" s="173"/>
      <c r="C502" s="173" t="str">
        <f ca="1">INDIRECT("R[-1]C[12]",FALSE)</f>
        <v>Rovečné</v>
      </c>
      <c r="D502" s="174"/>
      <c r="E502" s="173"/>
      <c r="F502" s="175"/>
      <c r="G502" s="173"/>
      <c r="H502" s="176"/>
      <c r="I502" s="177"/>
      <c r="J502" s="178" t="str">
        <f ca="1">INDIRECT("R[-3]C[0]",FALSE)</f>
        <v>V</v>
      </c>
      <c r="K502" s="179"/>
      <c r="L502" s="180"/>
      <c r="M502" s="181"/>
      <c r="N502" s="180"/>
      <c r="O502" s="182"/>
      <c r="P502" s="173"/>
      <c r="Q502" s="183">
        <f>SUM(Q491:Q501)</f>
        <v>0.26666666666666666</v>
      </c>
      <c r="R502" s="183">
        <f>SUM(R491:R501)</f>
        <v>2.0138888888888706E-2</v>
      </c>
      <c r="S502" s="183">
        <f>SUM(S491:S501)</f>
        <v>0.28680555555555537</v>
      </c>
      <c r="T502" s="183">
        <f>SUM(T491:T501)</f>
        <v>0.23263888888888901</v>
      </c>
      <c r="U502" s="184">
        <f>SUM(U491:U501)</f>
        <v>194.8</v>
      </c>
      <c r="V502" s="185"/>
      <c r="W502" s="186">
        <f>SUM(W491:W501)</f>
        <v>9155.6</v>
      </c>
      <c r="X502" s="21"/>
    </row>
    <row r="503" spans="1:48" x14ac:dyDescent="0.25">
      <c r="D503" s="129"/>
      <c r="E503" s="116"/>
      <c r="G503" s="67"/>
      <c r="K503" s="117"/>
      <c r="L503" s="118"/>
      <c r="M503" s="70"/>
      <c r="N503" s="118"/>
      <c r="O503" s="70"/>
      <c r="X503" s="21"/>
    </row>
    <row r="504" spans="1:48" ht="15.75" thickBot="1" x14ac:dyDescent="0.3">
      <c r="D504" s="129"/>
      <c r="E504" s="116"/>
      <c r="G504" s="67"/>
      <c r="K504" s="117"/>
      <c r="L504" s="118"/>
      <c r="M504" s="70"/>
      <c r="N504" s="118"/>
      <c r="O504" s="70"/>
      <c r="X504" s="21"/>
    </row>
    <row r="505" spans="1:48" x14ac:dyDescent="0.25">
      <c r="A505" s="138">
        <v>137</v>
      </c>
      <c r="B505" s="53">
        <v>1137</v>
      </c>
      <c r="C505" s="53" t="s">
        <v>2</v>
      </c>
      <c r="D505" s="159"/>
      <c r="E505" s="160" t="str">
        <f t="shared" ref="E505:E507" si="354">CONCATENATE(C505,D505)</f>
        <v>X</v>
      </c>
      <c r="F505" s="53" t="s">
        <v>133</v>
      </c>
      <c r="G505" s="188">
        <v>1</v>
      </c>
      <c r="H505" s="53" t="str">
        <f t="shared" ref="H505:H507" si="355">CONCATENATE(F505,"/",G505)</f>
        <v>XXX133/1</v>
      </c>
      <c r="I505" s="53" t="s">
        <v>5</v>
      </c>
      <c r="J505" s="53" t="s">
        <v>5</v>
      </c>
      <c r="K505" s="162">
        <v>0.1763888888888889</v>
      </c>
      <c r="L505" s="163">
        <v>0.17708333333333334</v>
      </c>
      <c r="M505" s="193" t="s">
        <v>76</v>
      </c>
      <c r="N505" s="163">
        <v>0.19583333333333333</v>
      </c>
      <c r="O505" s="193" t="s">
        <v>79</v>
      </c>
      <c r="P505" s="53" t="str">
        <f t="shared" ref="P505:P517" si="356">IF(M506=O505,"OK","POZOR")</f>
        <v>OK</v>
      </c>
      <c r="Q505" s="165">
        <f t="shared" ref="Q505:Q518" si="357">IF(ISNUMBER(G505),N505-L505,IF(F505="přejezd",N505-L505,0))</f>
        <v>1.8749999999999989E-2</v>
      </c>
      <c r="R505" s="165">
        <f t="shared" ref="R505:R518" si="358">IF(ISNUMBER(G505),L505-K505,0)</f>
        <v>6.9444444444444198E-4</v>
      </c>
      <c r="S505" s="165">
        <f t="shared" ref="S505:S518" si="359">Q505+R505</f>
        <v>1.9444444444444431E-2</v>
      </c>
      <c r="T505" s="165"/>
      <c r="U505" s="53">
        <v>19.2</v>
      </c>
      <c r="V505" s="53">
        <f>INDEX('Počty dní'!F:J,MATCH(E505,'Počty dní'!C:C,0),4)</f>
        <v>47</v>
      </c>
      <c r="W505" s="98">
        <f t="shared" ref="W505:W516" si="360">V505*U505</f>
        <v>902.4</v>
      </c>
      <c r="X505" s="21"/>
    </row>
    <row r="506" spans="1:48" x14ac:dyDescent="0.25">
      <c r="A506" s="140">
        <v>137</v>
      </c>
      <c r="B506" s="56">
        <v>1137</v>
      </c>
      <c r="C506" s="56" t="s">
        <v>2</v>
      </c>
      <c r="D506" s="128"/>
      <c r="E506" s="101" t="str">
        <f t="shared" si="354"/>
        <v>X</v>
      </c>
      <c r="F506" s="56" t="s">
        <v>133</v>
      </c>
      <c r="G506" s="64">
        <v>2</v>
      </c>
      <c r="H506" s="56" t="str">
        <f t="shared" si="355"/>
        <v>XXX133/2</v>
      </c>
      <c r="I506" s="56" t="s">
        <v>5</v>
      </c>
      <c r="J506" s="56" t="s">
        <v>5</v>
      </c>
      <c r="K506" s="103">
        <v>0.21458333333333335</v>
      </c>
      <c r="L506" s="104">
        <v>0.21527777777777779</v>
      </c>
      <c r="M506" s="68" t="s">
        <v>79</v>
      </c>
      <c r="N506" s="104">
        <v>0.24097222222222223</v>
      </c>
      <c r="O506" s="68" t="s">
        <v>76</v>
      </c>
      <c r="P506" s="56" t="str">
        <f t="shared" si="356"/>
        <v>OK</v>
      </c>
      <c r="Q506" s="105">
        <f t="shared" si="357"/>
        <v>2.5694444444444436E-2</v>
      </c>
      <c r="R506" s="105">
        <f t="shared" si="358"/>
        <v>6.9444444444444198E-4</v>
      </c>
      <c r="S506" s="105">
        <f t="shared" si="359"/>
        <v>2.6388888888888878E-2</v>
      </c>
      <c r="T506" s="105">
        <f t="shared" ref="T506:T518" si="361">K506-N505</f>
        <v>1.8750000000000017E-2</v>
      </c>
      <c r="U506" s="56">
        <v>24.8</v>
      </c>
      <c r="V506" s="56">
        <f>INDEX('Počty dní'!F:J,MATCH(E506,'Počty dní'!C:C,0),4)</f>
        <v>47</v>
      </c>
      <c r="W506" s="166">
        <f t="shared" si="360"/>
        <v>1165.6000000000001</v>
      </c>
      <c r="X506" s="21"/>
    </row>
    <row r="507" spans="1:48" x14ac:dyDescent="0.25">
      <c r="A507" s="140">
        <v>137</v>
      </c>
      <c r="B507" s="56">
        <v>1137</v>
      </c>
      <c r="C507" s="56" t="s">
        <v>2</v>
      </c>
      <c r="D507" s="136"/>
      <c r="E507" s="101" t="str">
        <f t="shared" si="354"/>
        <v>X</v>
      </c>
      <c r="F507" s="56" t="s">
        <v>142</v>
      </c>
      <c r="G507" s="64">
        <v>4</v>
      </c>
      <c r="H507" s="56" t="str">
        <f t="shared" si="355"/>
        <v>XXX131/4</v>
      </c>
      <c r="I507" s="56" t="s">
        <v>5</v>
      </c>
      <c r="J507" s="56" t="s">
        <v>5</v>
      </c>
      <c r="K507" s="103">
        <v>0.25</v>
      </c>
      <c r="L507" s="104">
        <v>0.25208333333333333</v>
      </c>
      <c r="M507" s="68" t="s">
        <v>76</v>
      </c>
      <c r="N507" s="104">
        <v>0.26944444444444443</v>
      </c>
      <c r="O507" s="68" t="s">
        <v>56</v>
      </c>
      <c r="P507" s="56" t="str">
        <f t="shared" si="356"/>
        <v>OK</v>
      </c>
      <c r="Q507" s="105">
        <f t="shared" si="357"/>
        <v>1.7361111111111105E-2</v>
      </c>
      <c r="R507" s="105">
        <f t="shared" si="358"/>
        <v>2.0833333333333259E-3</v>
      </c>
      <c r="S507" s="105">
        <f t="shared" si="359"/>
        <v>1.9444444444444431E-2</v>
      </c>
      <c r="T507" s="105">
        <f t="shared" si="361"/>
        <v>9.0277777777777735E-3</v>
      </c>
      <c r="U507" s="56">
        <v>13</v>
      </c>
      <c r="V507" s="56">
        <f>INDEX('Počty dní'!F:J,MATCH(E507,'Počty dní'!C:C,0),4)</f>
        <v>47</v>
      </c>
      <c r="W507" s="166">
        <f t="shared" si="360"/>
        <v>611</v>
      </c>
      <c r="X507" s="21"/>
    </row>
    <row r="508" spans="1:48" x14ac:dyDescent="0.25">
      <c r="A508" s="140">
        <v>137</v>
      </c>
      <c r="B508" s="56">
        <v>1137</v>
      </c>
      <c r="C508" s="56" t="s">
        <v>2</v>
      </c>
      <c r="D508" s="128"/>
      <c r="E508" s="101" t="str">
        <f>CONCATENATE(C508,D508)</f>
        <v>X</v>
      </c>
      <c r="F508" s="56" t="s">
        <v>139</v>
      </c>
      <c r="G508" s="64">
        <v>5</v>
      </c>
      <c r="H508" s="56" t="str">
        <f>CONCATENATE(F508,"/",G508)</f>
        <v>XXX124/5</v>
      </c>
      <c r="I508" s="56" t="s">
        <v>5</v>
      </c>
      <c r="J508" s="56" t="s">
        <v>5</v>
      </c>
      <c r="K508" s="103">
        <v>0.33680555555555558</v>
      </c>
      <c r="L508" s="104">
        <v>0.33819444444444446</v>
      </c>
      <c r="M508" s="68" t="s">
        <v>56</v>
      </c>
      <c r="N508" s="104">
        <v>0.36527777777777781</v>
      </c>
      <c r="O508" s="68" t="s">
        <v>71</v>
      </c>
      <c r="P508" s="56" t="str">
        <f t="shared" si="356"/>
        <v>OK</v>
      </c>
      <c r="Q508" s="105">
        <f t="shared" si="357"/>
        <v>2.7083333333333348E-2</v>
      </c>
      <c r="R508" s="105">
        <f t="shared" si="358"/>
        <v>1.388888888888884E-3</v>
      </c>
      <c r="S508" s="105">
        <f t="shared" si="359"/>
        <v>2.8472222222222232E-2</v>
      </c>
      <c r="T508" s="105">
        <f t="shared" si="361"/>
        <v>6.7361111111111149E-2</v>
      </c>
      <c r="U508" s="56">
        <v>23.8</v>
      </c>
      <c r="V508" s="56">
        <f>INDEX('Počty dní'!F:J,MATCH(E508,'Počty dní'!C:C,0),4)</f>
        <v>47</v>
      </c>
      <c r="W508" s="166">
        <f>V508*U508</f>
        <v>1118.6000000000001</v>
      </c>
      <c r="X508" s="21"/>
    </row>
    <row r="509" spans="1:48" x14ac:dyDescent="0.25">
      <c r="A509" s="140">
        <v>137</v>
      </c>
      <c r="B509" s="56">
        <v>1137</v>
      </c>
      <c r="C509" s="56" t="s">
        <v>2</v>
      </c>
      <c r="D509" s="128"/>
      <c r="E509" s="101" t="str">
        <f>CONCATENATE(C509,D509)</f>
        <v>X</v>
      </c>
      <c r="F509" s="56" t="s">
        <v>139</v>
      </c>
      <c r="G509" s="64">
        <v>12</v>
      </c>
      <c r="H509" s="56" t="str">
        <f>CONCATENATE(F509,"/",G509)</f>
        <v>XXX124/12</v>
      </c>
      <c r="I509" s="56" t="s">
        <v>5</v>
      </c>
      <c r="J509" s="56" t="s">
        <v>5</v>
      </c>
      <c r="K509" s="103">
        <v>0.38055555555555554</v>
      </c>
      <c r="L509" s="104">
        <v>0.38194444444444442</v>
      </c>
      <c r="M509" s="68" t="s">
        <v>71</v>
      </c>
      <c r="N509" s="104">
        <v>0.41597222222222219</v>
      </c>
      <c r="O509" s="68" t="s">
        <v>56</v>
      </c>
      <c r="P509" s="56" t="str">
        <f t="shared" si="356"/>
        <v>OK</v>
      </c>
      <c r="Q509" s="105">
        <f t="shared" si="357"/>
        <v>3.4027777777777768E-2</v>
      </c>
      <c r="R509" s="105">
        <f t="shared" si="358"/>
        <v>1.388888888888884E-3</v>
      </c>
      <c r="S509" s="105">
        <f t="shared" si="359"/>
        <v>3.5416666666666652E-2</v>
      </c>
      <c r="T509" s="105">
        <f t="shared" si="361"/>
        <v>1.5277777777777724E-2</v>
      </c>
      <c r="U509" s="56">
        <v>27.5</v>
      </c>
      <c r="V509" s="56">
        <f>INDEX('Počty dní'!F:J,MATCH(E509,'Počty dní'!C:C,0),4)</f>
        <v>47</v>
      </c>
      <c r="W509" s="166">
        <f>V509*U509</f>
        <v>1292.5</v>
      </c>
      <c r="X509" s="21"/>
    </row>
    <row r="510" spans="1:48" x14ac:dyDescent="0.25">
      <c r="A510" s="140">
        <v>137</v>
      </c>
      <c r="B510" s="56">
        <v>1137</v>
      </c>
      <c r="C510" s="56" t="s">
        <v>2</v>
      </c>
      <c r="D510" s="136"/>
      <c r="E510" s="101" t="str">
        <f>CONCATENATE(C510,D510)</f>
        <v>X</v>
      </c>
      <c r="F510" s="56" t="s">
        <v>142</v>
      </c>
      <c r="G510" s="64">
        <v>9</v>
      </c>
      <c r="H510" s="56" t="str">
        <f>CONCATENATE(F510,"/",G510)</f>
        <v>XXX131/9</v>
      </c>
      <c r="I510" s="56" t="s">
        <v>5</v>
      </c>
      <c r="J510" s="56" t="s">
        <v>5</v>
      </c>
      <c r="K510" s="103">
        <v>0.48055555555555557</v>
      </c>
      <c r="L510" s="104">
        <v>0.48125000000000001</v>
      </c>
      <c r="M510" s="68" t="s">
        <v>56</v>
      </c>
      <c r="N510" s="104">
        <v>0.49861111111111112</v>
      </c>
      <c r="O510" s="68" t="s">
        <v>76</v>
      </c>
      <c r="P510" s="56" t="str">
        <f t="shared" si="356"/>
        <v>OK</v>
      </c>
      <c r="Q510" s="105">
        <f t="shared" si="357"/>
        <v>1.7361111111111105E-2</v>
      </c>
      <c r="R510" s="105">
        <f t="shared" si="358"/>
        <v>6.9444444444444198E-4</v>
      </c>
      <c r="S510" s="105">
        <f t="shared" si="359"/>
        <v>1.8055555555555547E-2</v>
      </c>
      <c r="T510" s="105">
        <f t="shared" si="361"/>
        <v>6.4583333333333381E-2</v>
      </c>
      <c r="U510" s="56">
        <v>13</v>
      </c>
      <c r="V510" s="56">
        <f>INDEX('Počty dní'!F:J,MATCH(E510,'Počty dní'!C:C,0),4)</f>
        <v>47</v>
      </c>
      <c r="W510" s="166">
        <f t="shared" si="360"/>
        <v>611</v>
      </c>
      <c r="X510" s="21"/>
    </row>
    <row r="511" spans="1:48" x14ac:dyDescent="0.25">
      <c r="A511" s="140">
        <v>137</v>
      </c>
      <c r="B511" s="56">
        <v>1137</v>
      </c>
      <c r="C511" s="56" t="s">
        <v>2</v>
      </c>
      <c r="D511" s="128"/>
      <c r="E511" s="101" t="str">
        <f>CONCATENATE(C511,D511)</f>
        <v>X</v>
      </c>
      <c r="F511" s="56" t="s">
        <v>133</v>
      </c>
      <c r="G511" s="64">
        <v>9</v>
      </c>
      <c r="H511" s="56" t="str">
        <f>CONCATENATE(F511,"/",G511)</f>
        <v>XXX133/9</v>
      </c>
      <c r="I511" s="56" t="s">
        <v>5</v>
      </c>
      <c r="J511" s="56" t="s">
        <v>5</v>
      </c>
      <c r="K511" s="103">
        <v>0.50208333333333333</v>
      </c>
      <c r="L511" s="104">
        <v>0.50277777777777777</v>
      </c>
      <c r="M511" s="68" t="s">
        <v>76</v>
      </c>
      <c r="N511" s="104">
        <v>0.53055555555555556</v>
      </c>
      <c r="O511" s="68" t="s">
        <v>79</v>
      </c>
      <c r="P511" s="56" t="str">
        <f t="shared" si="356"/>
        <v>OK</v>
      </c>
      <c r="Q511" s="105">
        <f t="shared" si="357"/>
        <v>2.777777777777779E-2</v>
      </c>
      <c r="R511" s="105">
        <f t="shared" si="358"/>
        <v>6.9444444444444198E-4</v>
      </c>
      <c r="S511" s="105">
        <f t="shared" si="359"/>
        <v>2.8472222222222232E-2</v>
      </c>
      <c r="T511" s="105">
        <f t="shared" si="361"/>
        <v>3.4722222222222099E-3</v>
      </c>
      <c r="U511" s="56">
        <v>27</v>
      </c>
      <c r="V511" s="56">
        <f>INDEX('Počty dní'!F:J,MATCH(E511,'Počty dní'!C:C,0),4)</f>
        <v>47</v>
      </c>
      <c r="W511" s="166">
        <f t="shared" si="360"/>
        <v>1269</v>
      </c>
      <c r="X511" s="21"/>
    </row>
    <row r="512" spans="1:48" x14ac:dyDescent="0.25">
      <c r="A512" s="140">
        <v>137</v>
      </c>
      <c r="B512" s="56">
        <v>1137</v>
      </c>
      <c r="C512" s="56" t="s">
        <v>2</v>
      </c>
      <c r="D512" s="128"/>
      <c r="E512" s="101" t="str">
        <f t="shared" ref="E512:E518" si="362">CONCATENATE(C512,D512)</f>
        <v>X</v>
      </c>
      <c r="F512" s="56" t="s">
        <v>133</v>
      </c>
      <c r="G512" s="64">
        <v>10</v>
      </c>
      <c r="H512" s="56" t="str">
        <f t="shared" ref="H512:H518" si="363">CONCATENATE(F512,"/",G512)</f>
        <v>XXX133/10</v>
      </c>
      <c r="I512" s="56" t="s">
        <v>5</v>
      </c>
      <c r="J512" s="56" t="s">
        <v>5</v>
      </c>
      <c r="K512" s="103">
        <v>0.55486111111111114</v>
      </c>
      <c r="L512" s="104">
        <v>0.55555555555555558</v>
      </c>
      <c r="M512" s="68" t="s">
        <v>79</v>
      </c>
      <c r="N512" s="104">
        <v>0.58124999999999993</v>
      </c>
      <c r="O512" s="68" t="s">
        <v>76</v>
      </c>
      <c r="P512" s="56" t="str">
        <f t="shared" si="356"/>
        <v>OK</v>
      </c>
      <c r="Q512" s="105">
        <f t="shared" si="357"/>
        <v>2.5694444444444353E-2</v>
      </c>
      <c r="R512" s="105">
        <f t="shared" si="358"/>
        <v>6.9444444444444198E-4</v>
      </c>
      <c r="S512" s="105">
        <f t="shared" si="359"/>
        <v>2.6388888888888795E-2</v>
      </c>
      <c r="T512" s="105">
        <f t="shared" si="361"/>
        <v>2.430555555555558E-2</v>
      </c>
      <c r="U512" s="56">
        <v>24.8</v>
      </c>
      <c r="V512" s="56">
        <f>INDEX('Počty dní'!F:J,MATCH(E512,'Počty dní'!C:C,0),4)</f>
        <v>47</v>
      </c>
      <c r="W512" s="166">
        <f t="shared" si="360"/>
        <v>1165.6000000000001</v>
      </c>
      <c r="X512" s="21"/>
    </row>
    <row r="513" spans="1:24" x14ac:dyDescent="0.25">
      <c r="A513" s="140">
        <v>137</v>
      </c>
      <c r="B513" s="56">
        <v>1137</v>
      </c>
      <c r="C513" s="56" t="s">
        <v>2</v>
      </c>
      <c r="D513" s="128"/>
      <c r="E513" s="101" t="str">
        <f t="shared" si="362"/>
        <v>X</v>
      </c>
      <c r="F513" s="56" t="s">
        <v>133</v>
      </c>
      <c r="G513" s="64">
        <v>11</v>
      </c>
      <c r="H513" s="56" t="str">
        <f t="shared" si="363"/>
        <v>XXX133/11</v>
      </c>
      <c r="I513" s="56" t="s">
        <v>5</v>
      </c>
      <c r="J513" s="56" t="s">
        <v>5</v>
      </c>
      <c r="K513" s="103">
        <v>0.5854166666666667</v>
      </c>
      <c r="L513" s="104">
        <v>0.58611111111111114</v>
      </c>
      <c r="M513" s="68" t="s">
        <v>76</v>
      </c>
      <c r="N513" s="104">
        <v>0.61249999999999993</v>
      </c>
      <c r="O513" s="68" t="s">
        <v>80</v>
      </c>
      <c r="P513" s="56" t="str">
        <f t="shared" si="356"/>
        <v>OK</v>
      </c>
      <c r="Q513" s="105">
        <f t="shared" si="357"/>
        <v>2.6388888888888795E-2</v>
      </c>
      <c r="R513" s="105">
        <f t="shared" si="358"/>
        <v>6.9444444444444198E-4</v>
      </c>
      <c r="S513" s="105">
        <f t="shared" si="359"/>
        <v>2.7083333333333237E-2</v>
      </c>
      <c r="T513" s="105">
        <f t="shared" si="361"/>
        <v>4.1666666666667629E-3</v>
      </c>
      <c r="U513" s="56">
        <v>26.3</v>
      </c>
      <c r="V513" s="56">
        <f>INDEX('Počty dní'!F:J,MATCH(E513,'Počty dní'!C:C,0),4)</f>
        <v>47</v>
      </c>
      <c r="W513" s="166">
        <f t="shared" si="360"/>
        <v>1236.1000000000001</v>
      </c>
      <c r="X513" s="21"/>
    </row>
    <row r="514" spans="1:24" x14ac:dyDescent="0.25">
      <c r="A514" s="140">
        <v>137</v>
      </c>
      <c r="B514" s="56">
        <v>1137</v>
      </c>
      <c r="C514" s="56" t="s">
        <v>2</v>
      </c>
      <c r="D514" s="128"/>
      <c r="E514" s="101" t="str">
        <f t="shared" si="362"/>
        <v>X</v>
      </c>
      <c r="F514" s="56" t="s">
        <v>133</v>
      </c>
      <c r="G514" s="64">
        <v>12</v>
      </c>
      <c r="H514" s="56" t="str">
        <f t="shared" si="363"/>
        <v>XXX133/12</v>
      </c>
      <c r="I514" s="56" t="s">
        <v>5</v>
      </c>
      <c r="J514" s="56" t="s">
        <v>5</v>
      </c>
      <c r="K514" s="103">
        <v>0.61249999999999993</v>
      </c>
      <c r="L514" s="104">
        <v>0.6166666666666667</v>
      </c>
      <c r="M514" s="68" t="s">
        <v>80</v>
      </c>
      <c r="N514" s="104">
        <v>0.63263888888888886</v>
      </c>
      <c r="O514" s="68" t="s">
        <v>104</v>
      </c>
      <c r="P514" s="56" t="str">
        <f t="shared" si="356"/>
        <v>OK</v>
      </c>
      <c r="Q514" s="105">
        <f t="shared" si="357"/>
        <v>1.5972222222222165E-2</v>
      </c>
      <c r="R514" s="105">
        <f t="shared" si="358"/>
        <v>4.1666666666667629E-3</v>
      </c>
      <c r="S514" s="105">
        <f t="shared" si="359"/>
        <v>2.0138888888888928E-2</v>
      </c>
      <c r="T514" s="105">
        <f t="shared" si="361"/>
        <v>0</v>
      </c>
      <c r="U514" s="56">
        <v>17</v>
      </c>
      <c r="V514" s="56">
        <f>INDEX('Počty dní'!F:J,MATCH(E514,'Počty dní'!C:C,0),4)</f>
        <v>47</v>
      </c>
      <c r="W514" s="166">
        <f t="shared" si="360"/>
        <v>799</v>
      </c>
      <c r="X514" s="21"/>
    </row>
    <row r="515" spans="1:24" x14ac:dyDescent="0.25">
      <c r="A515" s="140">
        <v>137</v>
      </c>
      <c r="B515" s="56">
        <v>1137</v>
      </c>
      <c r="C515" s="56" t="s">
        <v>2</v>
      </c>
      <c r="D515" s="128"/>
      <c r="E515" s="101" t="str">
        <f t="shared" si="362"/>
        <v>X</v>
      </c>
      <c r="F515" s="56" t="s">
        <v>133</v>
      </c>
      <c r="G515" s="64">
        <v>13</v>
      </c>
      <c r="H515" s="56" t="str">
        <f t="shared" si="363"/>
        <v>XXX133/13</v>
      </c>
      <c r="I515" s="56" t="s">
        <v>5</v>
      </c>
      <c r="J515" s="56" t="s">
        <v>5</v>
      </c>
      <c r="K515" s="103">
        <v>0.63263888888888886</v>
      </c>
      <c r="L515" s="104">
        <v>0.63541666666666663</v>
      </c>
      <c r="M515" s="68" t="s">
        <v>104</v>
      </c>
      <c r="N515" s="104">
        <v>0.6430555555555556</v>
      </c>
      <c r="O515" s="68" t="s">
        <v>105</v>
      </c>
      <c r="P515" s="56" t="str">
        <f t="shared" si="356"/>
        <v>OK</v>
      </c>
      <c r="Q515" s="105">
        <f t="shared" si="357"/>
        <v>7.6388888888889728E-3</v>
      </c>
      <c r="R515" s="105">
        <f t="shared" si="358"/>
        <v>2.7777777777777679E-3</v>
      </c>
      <c r="S515" s="105">
        <f t="shared" si="359"/>
        <v>1.0416666666666741E-2</v>
      </c>
      <c r="T515" s="105">
        <f t="shared" si="361"/>
        <v>0</v>
      </c>
      <c r="U515" s="56">
        <v>7.1</v>
      </c>
      <c r="V515" s="56">
        <f>INDEX('Počty dní'!F:J,MATCH(E515,'Počty dní'!C:C,0),4)</f>
        <v>47</v>
      </c>
      <c r="W515" s="166">
        <f t="shared" si="360"/>
        <v>333.7</v>
      </c>
      <c r="X515" s="21"/>
    </row>
    <row r="516" spans="1:24" x14ac:dyDescent="0.25">
      <c r="A516" s="140">
        <v>137</v>
      </c>
      <c r="B516" s="56">
        <v>1137</v>
      </c>
      <c r="C516" s="56" t="s">
        <v>2</v>
      </c>
      <c r="D516" s="128"/>
      <c r="E516" s="101" t="str">
        <f t="shared" si="362"/>
        <v>X</v>
      </c>
      <c r="F516" s="56" t="s">
        <v>133</v>
      </c>
      <c r="G516" s="64">
        <v>14</v>
      </c>
      <c r="H516" s="56" t="str">
        <f t="shared" si="363"/>
        <v>XXX133/14</v>
      </c>
      <c r="I516" s="56" t="s">
        <v>5</v>
      </c>
      <c r="J516" s="56" t="s">
        <v>5</v>
      </c>
      <c r="K516" s="103">
        <v>0.6430555555555556</v>
      </c>
      <c r="L516" s="104">
        <v>0.64374999999999993</v>
      </c>
      <c r="M516" s="68" t="s">
        <v>105</v>
      </c>
      <c r="N516" s="104">
        <v>0.65277777777777779</v>
      </c>
      <c r="O516" s="68" t="s">
        <v>76</v>
      </c>
      <c r="P516" s="56" t="str">
        <f t="shared" si="356"/>
        <v>OK</v>
      </c>
      <c r="Q516" s="105">
        <f t="shared" si="357"/>
        <v>9.0277777777778567E-3</v>
      </c>
      <c r="R516" s="105">
        <f t="shared" si="358"/>
        <v>6.9444444444433095E-4</v>
      </c>
      <c r="S516" s="105">
        <f t="shared" si="359"/>
        <v>9.7222222222221877E-3</v>
      </c>
      <c r="T516" s="105">
        <f t="shared" si="361"/>
        <v>0</v>
      </c>
      <c r="U516" s="56">
        <v>8.6</v>
      </c>
      <c r="V516" s="56">
        <f>INDEX('Počty dní'!F:J,MATCH(E516,'Počty dní'!C:C,0),4)</f>
        <v>47</v>
      </c>
      <c r="W516" s="166">
        <f t="shared" si="360"/>
        <v>404.2</v>
      </c>
      <c r="X516" s="21"/>
    </row>
    <row r="517" spans="1:24" x14ac:dyDescent="0.25">
      <c r="A517" s="140">
        <v>137</v>
      </c>
      <c r="B517" s="56">
        <v>1137</v>
      </c>
      <c r="C517" s="56" t="s">
        <v>2</v>
      </c>
      <c r="D517" s="128"/>
      <c r="E517" s="101" t="str">
        <f t="shared" si="362"/>
        <v>X</v>
      </c>
      <c r="F517" s="56" t="s">
        <v>133</v>
      </c>
      <c r="G517" s="64">
        <v>15</v>
      </c>
      <c r="H517" s="56" t="str">
        <f t="shared" si="363"/>
        <v>XXX133/15</v>
      </c>
      <c r="I517" s="56" t="s">
        <v>5</v>
      </c>
      <c r="J517" s="56" t="s">
        <v>5</v>
      </c>
      <c r="K517" s="103">
        <v>0.66875000000000007</v>
      </c>
      <c r="L517" s="104">
        <v>0.6694444444444444</v>
      </c>
      <c r="M517" s="68" t="s">
        <v>76</v>
      </c>
      <c r="N517" s="104">
        <v>0.69305555555555554</v>
      </c>
      <c r="O517" s="68" t="s">
        <v>80</v>
      </c>
      <c r="P517" s="56" t="str">
        <f t="shared" si="356"/>
        <v>OK</v>
      </c>
      <c r="Q517" s="105">
        <f t="shared" si="357"/>
        <v>2.3611111111111138E-2</v>
      </c>
      <c r="R517" s="105">
        <f t="shared" si="358"/>
        <v>6.9444444444433095E-4</v>
      </c>
      <c r="S517" s="105">
        <f t="shared" si="359"/>
        <v>2.4305555555555469E-2</v>
      </c>
      <c r="T517" s="105">
        <f t="shared" si="361"/>
        <v>1.5972222222222276E-2</v>
      </c>
      <c r="U517" s="56">
        <v>18.5</v>
      </c>
      <c r="V517" s="56">
        <f>INDEX('Počty dní'!F:J,MATCH(E517,'Počty dní'!C:C,0),4)</f>
        <v>47</v>
      </c>
      <c r="W517" s="166">
        <f>V517*U517</f>
        <v>869.5</v>
      </c>
      <c r="X517" s="21"/>
    </row>
    <row r="518" spans="1:24" ht="15.75" thickBot="1" x14ac:dyDescent="0.3">
      <c r="A518" s="141">
        <v>137</v>
      </c>
      <c r="B518" s="58">
        <v>1137</v>
      </c>
      <c r="C518" s="58" t="s">
        <v>2</v>
      </c>
      <c r="D518" s="167"/>
      <c r="E518" s="168" t="str">
        <f t="shared" si="362"/>
        <v>X</v>
      </c>
      <c r="F518" s="58" t="s">
        <v>133</v>
      </c>
      <c r="G518" s="187">
        <v>16</v>
      </c>
      <c r="H518" s="58" t="str">
        <f t="shared" si="363"/>
        <v>XXX133/16</v>
      </c>
      <c r="I518" s="58" t="s">
        <v>5</v>
      </c>
      <c r="J518" s="58" t="s">
        <v>5</v>
      </c>
      <c r="K518" s="107">
        <v>0.69444444444444453</v>
      </c>
      <c r="L518" s="108">
        <v>0.70000000000000007</v>
      </c>
      <c r="M518" s="60" t="s">
        <v>80</v>
      </c>
      <c r="N518" s="108">
        <v>0.71736111111111101</v>
      </c>
      <c r="O518" s="60" t="s">
        <v>76</v>
      </c>
      <c r="P518" s="158"/>
      <c r="Q518" s="170">
        <f t="shared" si="357"/>
        <v>1.7361111111110938E-2</v>
      </c>
      <c r="R518" s="170">
        <f t="shared" si="358"/>
        <v>5.5555555555555358E-3</v>
      </c>
      <c r="S518" s="170">
        <f t="shared" si="359"/>
        <v>2.2916666666666474E-2</v>
      </c>
      <c r="T518" s="170">
        <f t="shared" si="361"/>
        <v>1.388888888888995E-3</v>
      </c>
      <c r="U518" s="58">
        <v>18.5</v>
      </c>
      <c r="V518" s="58">
        <f>INDEX('Počty dní'!F:J,MATCH(E518,'Počty dní'!C:C,0),4)</f>
        <v>47</v>
      </c>
      <c r="W518" s="171">
        <f>V518*U518</f>
        <v>869.5</v>
      </c>
      <c r="X518" s="21"/>
    </row>
    <row r="519" spans="1:24" ht="15.75" thickBot="1" x14ac:dyDescent="0.3">
      <c r="A519" s="172" t="str">
        <f ca="1">CONCATENATE(INDIRECT("R[-1]C[0]",FALSE),"celkem")</f>
        <v>137celkem</v>
      </c>
      <c r="B519" s="173"/>
      <c r="C519" s="173" t="str">
        <f ca="1">INDIRECT("R[-1]C[12]",FALSE)</f>
        <v>Rovečné</v>
      </c>
      <c r="D519" s="174"/>
      <c r="E519" s="173"/>
      <c r="F519" s="175"/>
      <c r="G519" s="173"/>
      <c r="H519" s="176"/>
      <c r="I519" s="177"/>
      <c r="J519" s="178" t="str">
        <f ca="1">INDIRECT("R[-3]C[0]",FALSE)</f>
        <v>S</v>
      </c>
      <c r="K519" s="179"/>
      <c r="L519" s="180"/>
      <c r="M519" s="181"/>
      <c r="N519" s="180"/>
      <c r="O519" s="182"/>
      <c r="P519" s="173"/>
      <c r="Q519" s="183">
        <f>SUM(Q505:Q518)</f>
        <v>0.29374999999999973</v>
      </c>
      <c r="R519" s="183">
        <f>SUM(R505:R518)</f>
        <v>2.2916666666666474E-2</v>
      </c>
      <c r="S519" s="183">
        <f>SUM(S505:S518)</f>
        <v>0.31666666666666621</v>
      </c>
      <c r="T519" s="183">
        <f>SUM(T505:T518)</f>
        <v>0.22430555555555587</v>
      </c>
      <c r="U519" s="184">
        <f>SUM(U505:U518)</f>
        <v>269.10000000000002</v>
      </c>
      <c r="V519" s="185"/>
      <c r="W519" s="186">
        <f>SUM(W505:W518)</f>
        <v>12647.700000000003</v>
      </c>
      <c r="X519" s="21"/>
    </row>
    <row r="520" spans="1:24" x14ac:dyDescent="0.25">
      <c r="D520" s="133"/>
      <c r="E520" s="116"/>
      <c r="G520" s="67"/>
      <c r="K520" s="117"/>
      <c r="L520" s="118"/>
      <c r="M520" s="70"/>
      <c r="N520" s="118"/>
      <c r="O520" s="70"/>
      <c r="X520" s="21"/>
    </row>
    <row r="521" spans="1:24" ht="15.75" thickBot="1" x14ac:dyDescent="0.3">
      <c r="D521" s="129"/>
      <c r="E521" s="116"/>
      <c r="G521" s="75"/>
      <c r="K521" s="117"/>
      <c r="L521" s="118"/>
      <c r="M521" s="63"/>
      <c r="N521" s="118"/>
      <c r="O521" s="63"/>
      <c r="X521" s="21"/>
    </row>
    <row r="522" spans="1:24" x14ac:dyDescent="0.25">
      <c r="A522" s="138">
        <v>138</v>
      </c>
      <c r="B522" s="53">
        <v>1138</v>
      </c>
      <c r="C522" s="53" t="s">
        <v>2</v>
      </c>
      <c r="D522" s="159"/>
      <c r="E522" s="160" t="str">
        <f>CONCATENATE(C522,D522)</f>
        <v>X</v>
      </c>
      <c r="F522" s="53" t="s">
        <v>133</v>
      </c>
      <c r="G522" s="188">
        <v>3</v>
      </c>
      <c r="H522" s="53" t="str">
        <f>CONCATENATE(F522,"/",G522)</f>
        <v>XXX133/3</v>
      </c>
      <c r="I522" s="53" t="s">
        <v>5</v>
      </c>
      <c r="J522" s="53" t="s">
        <v>5</v>
      </c>
      <c r="K522" s="162">
        <v>0.24097222222222223</v>
      </c>
      <c r="L522" s="163">
        <v>0.24166666666666667</v>
      </c>
      <c r="M522" s="193" t="s">
        <v>76</v>
      </c>
      <c r="N522" s="163">
        <v>0.2590277777777778</v>
      </c>
      <c r="O522" s="193" t="s">
        <v>80</v>
      </c>
      <c r="P522" s="53" t="str">
        <f t="shared" ref="P522:P532" si="364">IF(M523=O522,"OK","POZOR")</f>
        <v>OK</v>
      </c>
      <c r="Q522" s="165">
        <f t="shared" ref="Q522:Q533" si="365">IF(ISNUMBER(G522),N522-L522,IF(F522="přejezd",N522-L522,0))</f>
        <v>1.7361111111111133E-2</v>
      </c>
      <c r="R522" s="165">
        <f t="shared" ref="R522:R533" si="366">IF(ISNUMBER(G522),L522-K522,0)</f>
        <v>6.9444444444444198E-4</v>
      </c>
      <c r="S522" s="165">
        <f t="shared" ref="S522:S533" si="367">Q522+R522</f>
        <v>1.8055555555555575E-2</v>
      </c>
      <c r="T522" s="165"/>
      <c r="U522" s="53">
        <v>18.5</v>
      </c>
      <c r="V522" s="53">
        <f>INDEX('Počty dní'!F:J,MATCH(E522,'Počty dní'!C:C,0),4)</f>
        <v>47</v>
      </c>
      <c r="W522" s="98">
        <f t="shared" ref="W522:W533" si="368">V522*U522</f>
        <v>869.5</v>
      </c>
      <c r="X522" s="21"/>
    </row>
    <row r="523" spans="1:24" x14ac:dyDescent="0.25">
      <c r="A523" s="140">
        <v>138</v>
      </c>
      <c r="B523" s="56">
        <v>1138</v>
      </c>
      <c r="C523" s="56" t="s">
        <v>2</v>
      </c>
      <c r="D523" s="128"/>
      <c r="E523" s="101" t="str">
        <f>CONCATENATE(C523,D523)</f>
        <v>X</v>
      </c>
      <c r="F523" s="56" t="s">
        <v>133</v>
      </c>
      <c r="G523" s="64">
        <v>4</v>
      </c>
      <c r="H523" s="56" t="str">
        <f>CONCATENATE(F523,"/",G523)</f>
        <v>XXX133/4</v>
      </c>
      <c r="I523" s="56" t="s">
        <v>5</v>
      </c>
      <c r="J523" s="56" t="s">
        <v>5</v>
      </c>
      <c r="K523" s="103">
        <v>0.26458333333333334</v>
      </c>
      <c r="L523" s="104">
        <v>0.26527777777777778</v>
      </c>
      <c r="M523" s="68" t="s">
        <v>80</v>
      </c>
      <c r="N523" s="104">
        <v>0.29305555555555557</v>
      </c>
      <c r="O523" s="68" t="s">
        <v>76</v>
      </c>
      <c r="P523" s="56" t="str">
        <f t="shared" si="364"/>
        <v>OK</v>
      </c>
      <c r="Q523" s="105">
        <f t="shared" si="365"/>
        <v>2.777777777777779E-2</v>
      </c>
      <c r="R523" s="105">
        <f t="shared" si="366"/>
        <v>6.9444444444444198E-4</v>
      </c>
      <c r="S523" s="105">
        <f t="shared" si="367"/>
        <v>2.8472222222222232E-2</v>
      </c>
      <c r="T523" s="105">
        <f t="shared" ref="T523:T533" si="369">K523-N522</f>
        <v>5.5555555555555358E-3</v>
      </c>
      <c r="U523" s="56">
        <v>26.3</v>
      </c>
      <c r="V523" s="56">
        <f>INDEX('Počty dní'!F:J,MATCH(E523,'Počty dní'!C:C,0),4)</f>
        <v>47</v>
      </c>
      <c r="W523" s="166">
        <f t="shared" si="368"/>
        <v>1236.1000000000001</v>
      </c>
      <c r="X523" s="21"/>
    </row>
    <row r="524" spans="1:24" x14ac:dyDescent="0.25">
      <c r="A524" s="140">
        <v>138</v>
      </c>
      <c r="B524" s="56">
        <v>1138</v>
      </c>
      <c r="C524" s="56" t="s">
        <v>2</v>
      </c>
      <c r="D524" s="136"/>
      <c r="E524" s="101" t="str">
        <f>CONCATENATE(C524,D524)</f>
        <v>X</v>
      </c>
      <c r="F524" s="56" t="s">
        <v>142</v>
      </c>
      <c r="G524" s="64">
        <v>8</v>
      </c>
      <c r="H524" s="56" t="str">
        <f>CONCATENATE(F524,"/",G524)</f>
        <v>XXX131/8</v>
      </c>
      <c r="I524" s="56" t="s">
        <v>5</v>
      </c>
      <c r="J524" s="56" t="s">
        <v>5</v>
      </c>
      <c r="K524" s="103">
        <v>0.29583333333333334</v>
      </c>
      <c r="L524" s="104">
        <v>0.2986111111111111</v>
      </c>
      <c r="M524" s="68" t="s">
        <v>76</v>
      </c>
      <c r="N524" s="104">
        <v>0.31388888888888888</v>
      </c>
      <c r="O524" s="68" t="s">
        <v>56</v>
      </c>
      <c r="P524" s="56" t="str">
        <f t="shared" si="364"/>
        <v>OK</v>
      </c>
      <c r="Q524" s="105">
        <f t="shared" si="365"/>
        <v>1.5277777777777779E-2</v>
      </c>
      <c r="R524" s="105">
        <f t="shared" si="366"/>
        <v>2.7777777777777679E-3</v>
      </c>
      <c r="S524" s="105">
        <f t="shared" si="367"/>
        <v>1.8055555555555547E-2</v>
      </c>
      <c r="T524" s="105">
        <f t="shared" si="369"/>
        <v>2.7777777777777679E-3</v>
      </c>
      <c r="U524" s="56">
        <v>12.2</v>
      </c>
      <c r="V524" s="56">
        <f>INDEX('Počty dní'!F:J,MATCH(E524,'Počty dní'!C:C,0),4)</f>
        <v>47</v>
      </c>
      <c r="W524" s="166">
        <f t="shared" si="368"/>
        <v>573.4</v>
      </c>
      <c r="X524" s="21"/>
    </row>
    <row r="525" spans="1:24" x14ac:dyDescent="0.25">
      <c r="A525" s="140">
        <v>138</v>
      </c>
      <c r="B525" s="56">
        <v>1138</v>
      </c>
      <c r="C525" s="56" t="s">
        <v>2</v>
      </c>
      <c r="D525" s="128"/>
      <c r="E525" s="101" t="str">
        <f>CONCATENATE(C525,D525)</f>
        <v>X</v>
      </c>
      <c r="F525" s="56" t="s">
        <v>144</v>
      </c>
      <c r="G525" s="64">
        <v>11</v>
      </c>
      <c r="H525" s="56" t="str">
        <f>CONCATENATE(F525,"/",G525)</f>
        <v>XXX129/11</v>
      </c>
      <c r="I525" s="56" t="s">
        <v>5</v>
      </c>
      <c r="J525" s="56" t="s">
        <v>5</v>
      </c>
      <c r="K525" s="103">
        <v>0.41666666666666669</v>
      </c>
      <c r="L525" s="104">
        <v>0.41944444444444445</v>
      </c>
      <c r="M525" s="68" t="s">
        <v>56</v>
      </c>
      <c r="N525" s="104">
        <v>0.4458333333333333</v>
      </c>
      <c r="O525" s="78" t="s">
        <v>80</v>
      </c>
      <c r="P525" s="56" t="str">
        <f t="shared" si="364"/>
        <v>OK</v>
      </c>
      <c r="Q525" s="105">
        <f t="shared" si="365"/>
        <v>2.6388888888888851E-2</v>
      </c>
      <c r="R525" s="105">
        <f t="shared" si="366"/>
        <v>2.7777777777777679E-3</v>
      </c>
      <c r="S525" s="105">
        <f t="shared" si="367"/>
        <v>2.9166666666666619E-2</v>
      </c>
      <c r="T525" s="105">
        <f t="shared" si="369"/>
        <v>0.1027777777777778</v>
      </c>
      <c r="U525" s="56">
        <v>21.3</v>
      </c>
      <c r="V525" s="56">
        <f>INDEX('Počty dní'!F:J,MATCH(E525,'Počty dní'!C:C,0),4)</f>
        <v>47</v>
      </c>
      <c r="W525" s="166">
        <f t="shared" si="368"/>
        <v>1001.1</v>
      </c>
      <c r="X525" s="21"/>
    </row>
    <row r="526" spans="1:24" x14ac:dyDescent="0.25">
      <c r="A526" s="140">
        <v>138</v>
      </c>
      <c r="B526" s="56">
        <v>1138</v>
      </c>
      <c r="C526" s="56" t="s">
        <v>2</v>
      </c>
      <c r="D526" s="128"/>
      <c r="E526" s="101" t="str">
        <f t="shared" ref="E526:E533" si="370">CONCATENATE(C526,D526)</f>
        <v>X</v>
      </c>
      <c r="F526" s="56" t="s">
        <v>133</v>
      </c>
      <c r="G526" s="64">
        <v>8</v>
      </c>
      <c r="H526" s="56" t="str">
        <f t="shared" ref="H526:H533" si="371">CONCATENATE(F526,"/",G526)</f>
        <v>XXX133/8</v>
      </c>
      <c r="I526" s="56" t="s">
        <v>5</v>
      </c>
      <c r="J526" s="56" t="s">
        <v>5</v>
      </c>
      <c r="K526" s="103">
        <v>0.44791666666666669</v>
      </c>
      <c r="L526" s="104">
        <v>0.45</v>
      </c>
      <c r="M526" s="68" t="s">
        <v>80</v>
      </c>
      <c r="N526" s="104">
        <v>0.46736111111111112</v>
      </c>
      <c r="O526" s="68" t="s">
        <v>76</v>
      </c>
      <c r="P526" s="56" t="str">
        <f t="shared" si="364"/>
        <v>OK</v>
      </c>
      <c r="Q526" s="105">
        <f t="shared" si="365"/>
        <v>1.7361111111111105E-2</v>
      </c>
      <c r="R526" s="105">
        <f t="shared" si="366"/>
        <v>2.0833333333333259E-3</v>
      </c>
      <c r="S526" s="105">
        <f t="shared" si="367"/>
        <v>1.9444444444444431E-2</v>
      </c>
      <c r="T526" s="105">
        <f t="shared" si="369"/>
        <v>2.0833333333333814E-3</v>
      </c>
      <c r="U526" s="56">
        <v>18.5</v>
      </c>
      <c r="V526" s="56">
        <f>INDEX('Počty dní'!F:J,MATCH(E526,'Počty dní'!C:C,0),4)</f>
        <v>47</v>
      </c>
      <c r="W526" s="166">
        <f t="shared" si="368"/>
        <v>869.5</v>
      </c>
      <c r="X526" s="21"/>
    </row>
    <row r="527" spans="1:24" x14ac:dyDescent="0.25">
      <c r="A527" s="140">
        <v>138</v>
      </c>
      <c r="B527" s="56">
        <v>1138</v>
      </c>
      <c r="C527" s="56" t="s">
        <v>2</v>
      </c>
      <c r="D527" s="136"/>
      <c r="E527" s="101" t="str">
        <f t="shared" si="370"/>
        <v>X</v>
      </c>
      <c r="F527" s="56" t="s">
        <v>142</v>
      </c>
      <c r="G527" s="64">
        <v>14</v>
      </c>
      <c r="H527" s="56" t="str">
        <f t="shared" si="371"/>
        <v>XXX131/14</v>
      </c>
      <c r="I527" s="56" t="s">
        <v>5</v>
      </c>
      <c r="J527" s="56" t="s">
        <v>5</v>
      </c>
      <c r="K527" s="103">
        <v>0.52083333333333337</v>
      </c>
      <c r="L527" s="104">
        <v>0.5229166666666667</v>
      </c>
      <c r="M527" s="68" t="s">
        <v>76</v>
      </c>
      <c r="N527" s="104">
        <v>0.5493055555555556</v>
      </c>
      <c r="O527" s="57" t="s">
        <v>70</v>
      </c>
      <c r="P527" s="56" t="str">
        <f t="shared" si="364"/>
        <v>OK</v>
      </c>
      <c r="Q527" s="105">
        <f t="shared" si="365"/>
        <v>2.6388888888888906E-2</v>
      </c>
      <c r="R527" s="105">
        <f t="shared" si="366"/>
        <v>2.0833333333333259E-3</v>
      </c>
      <c r="S527" s="105">
        <f t="shared" si="367"/>
        <v>2.8472222222222232E-2</v>
      </c>
      <c r="T527" s="105">
        <f t="shared" si="369"/>
        <v>5.3472222222222254E-2</v>
      </c>
      <c r="U527" s="56">
        <v>17.8</v>
      </c>
      <c r="V527" s="56">
        <f>INDEX('Počty dní'!F:J,MATCH(E527,'Počty dní'!C:C,0),4)</f>
        <v>47</v>
      </c>
      <c r="W527" s="166">
        <f t="shared" si="368"/>
        <v>836.6</v>
      </c>
      <c r="X527" s="21"/>
    </row>
    <row r="528" spans="1:24" x14ac:dyDescent="0.25">
      <c r="A528" s="140">
        <v>138</v>
      </c>
      <c r="B528" s="56">
        <v>1138</v>
      </c>
      <c r="C528" s="56" t="s">
        <v>2</v>
      </c>
      <c r="D528" s="136"/>
      <c r="E528" s="101" t="str">
        <f t="shared" si="370"/>
        <v>X</v>
      </c>
      <c r="F528" s="56" t="s">
        <v>142</v>
      </c>
      <c r="G528" s="64">
        <v>13</v>
      </c>
      <c r="H528" s="56" t="str">
        <f t="shared" si="371"/>
        <v>XXX131/13</v>
      </c>
      <c r="I528" s="56" t="s">
        <v>5</v>
      </c>
      <c r="J528" s="56" t="s">
        <v>5</v>
      </c>
      <c r="K528" s="103">
        <v>0.55486111111111114</v>
      </c>
      <c r="L528" s="104">
        <v>0.55555555555555558</v>
      </c>
      <c r="M528" s="57" t="s">
        <v>70</v>
      </c>
      <c r="N528" s="104">
        <v>0.59166666666666667</v>
      </c>
      <c r="O528" s="68" t="s">
        <v>71</v>
      </c>
      <c r="P528" s="56" t="str">
        <f t="shared" si="364"/>
        <v>OK</v>
      </c>
      <c r="Q528" s="105">
        <f t="shared" si="365"/>
        <v>3.6111111111111094E-2</v>
      </c>
      <c r="R528" s="105">
        <f t="shared" si="366"/>
        <v>6.9444444444444198E-4</v>
      </c>
      <c r="S528" s="105">
        <f t="shared" si="367"/>
        <v>3.6805555555555536E-2</v>
      </c>
      <c r="T528" s="105">
        <f t="shared" si="369"/>
        <v>5.5555555555555358E-3</v>
      </c>
      <c r="U528" s="56">
        <v>28.299999999999997</v>
      </c>
      <c r="V528" s="56">
        <f>INDEX('Počty dní'!F:J,MATCH(E528,'Počty dní'!C:C,0),4)</f>
        <v>47</v>
      </c>
      <c r="W528" s="166">
        <f t="shared" si="368"/>
        <v>1330.1</v>
      </c>
      <c r="X528" s="21"/>
    </row>
    <row r="529" spans="1:24" x14ac:dyDescent="0.25">
      <c r="A529" s="140">
        <v>138</v>
      </c>
      <c r="B529" s="56">
        <v>1138</v>
      </c>
      <c r="C529" s="56" t="s">
        <v>2</v>
      </c>
      <c r="D529" s="136"/>
      <c r="E529" s="101" t="str">
        <f t="shared" si="370"/>
        <v>X</v>
      </c>
      <c r="F529" s="56" t="s">
        <v>142</v>
      </c>
      <c r="G529" s="64">
        <v>18</v>
      </c>
      <c r="H529" s="56" t="str">
        <f t="shared" si="371"/>
        <v>XXX131/18</v>
      </c>
      <c r="I529" s="56" t="s">
        <v>5</v>
      </c>
      <c r="J529" s="56" t="s">
        <v>5</v>
      </c>
      <c r="K529" s="103">
        <v>0.61388888888888893</v>
      </c>
      <c r="L529" s="104">
        <v>0.61458333333333337</v>
      </c>
      <c r="M529" s="68" t="s">
        <v>71</v>
      </c>
      <c r="N529" s="104">
        <v>0.64236111111111105</v>
      </c>
      <c r="O529" s="68" t="s">
        <v>56</v>
      </c>
      <c r="P529" s="56" t="str">
        <f t="shared" si="364"/>
        <v>OK</v>
      </c>
      <c r="Q529" s="105">
        <f t="shared" si="365"/>
        <v>2.7777777777777679E-2</v>
      </c>
      <c r="R529" s="105">
        <f t="shared" si="366"/>
        <v>6.9444444444444198E-4</v>
      </c>
      <c r="S529" s="105">
        <f t="shared" si="367"/>
        <v>2.8472222222222121E-2</v>
      </c>
      <c r="T529" s="105">
        <f t="shared" si="369"/>
        <v>2.2222222222222254E-2</v>
      </c>
      <c r="U529" s="56">
        <v>22.7</v>
      </c>
      <c r="V529" s="56">
        <f>INDEX('Počty dní'!F:J,MATCH(E529,'Počty dní'!C:C,0),4)</f>
        <v>47</v>
      </c>
      <c r="W529" s="166">
        <f t="shared" si="368"/>
        <v>1066.8999999999999</v>
      </c>
      <c r="X529" s="21"/>
    </row>
    <row r="530" spans="1:24" x14ac:dyDescent="0.25">
      <c r="A530" s="140">
        <v>138</v>
      </c>
      <c r="B530" s="56">
        <v>1138</v>
      </c>
      <c r="C530" s="56" t="s">
        <v>2</v>
      </c>
      <c r="D530" s="136"/>
      <c r="E530" s="101" t="str">
        <f t="shared" si="370"/>
        <v>X</v>
      </c>
      <c r="F530" s="56" t="s">
        <v>142</v>
      </c>
      <c r="G530" s="64">
        <v>17</v>
      </c>
      <c r="H530" s="56" t="str">
        <f t="shared" si="371"/>
        <v>XXX131/17</v>
      </c>
      <c r="I530" s="56" t="s">
        <v>5</v>
      </c>
      <c r="J530" s="56" t="s">
        <v>5</v>
      </c>
      <c r="K530" s="103">
        <v>0.64722222222222225</v>
      </c>
      <c r="L530" s="104">
        <v>0.6479166666666667</v>
      </c>
      <c r="M530" s="68" t="s">
        <v>56</v>
      </c>
      <c r="N530" s="104">
        <v>0.67499999999999993</v>
      </c>
      <c r="O530" s="68" t="s">
        <v>71</v>
      </c>
      <c r="P530" s="56" t="str">
        <f t="shared" si="364"/>
        <v>OK</v>
      </c>
      <c r="Q530" s="105">
        <f t="shared" si="365"/>
        <v>2.7083333333333237E-2</v>
      </c>
      <c r="R530" s="105">
        <f t="shared" si="366"/>
        <v>6.9444444444444198E-4</v>
      </c>
      <c r="S530" s="105">
        <f t="shared" si="367"/>
        <v>2.7777777777777679E-2</v>
      </c>
      <c r="T530" s="105">
        <f t="shared" si="369"/>
        <v>4.8611111111112049E-3</v>
      </c>
      <c r="U530" s="56">
        <v>23.5</v>
      </c>
      <c r="V530" s="56">
        <f>INDEX('Počty dní'!F:J,MATCH(E530,'Počty dní'!C:C,0),4)</f>
        <v>47</v>
      </c>
      <c r="W530" s="166">
        <f t="shared" si="368"/>
        <v>1104.5</v>
      </c>
      <c r="X530" s="21"/>
    </row>
    <row r="531" spans="1:24" x14ac:dyDescent="0.25">
      <c r="A531" s="140">
        <v>138</v>
      </c>
      <c r="B531" s="56">
        <v>1138</v>
      </c>
      <c r="C531" s="56" t="s">
        <v>2</v>
      </c>
      <c r="D531" s="136"/>
      <c r="E531" s="101" t="str">
        <f t="shared" si="370"/>
        <v>X</v>
      </c>
      <c r="F531" s="56" t="s">
        <v>142</v>
      </c>
      <c r="G531" s="64">
        <v>22</v>
      </c>
      <c r="H531" s="56" t="str">
        <f t="shared" si="371"/>
        <v>XXX131/22</v>
      </c>
      <c r="I531" s="56" t="s">
        <v>5</v>
      </c>
      <c r="J531" s="56" t="s">
        <v>5</v>
      </c>
      <c r="K531" s="103">
        <v>0.67638888888888893</v>
      </c>
      <c r="L531" s="104">
        <v>0.67708333333333337</v>
      </c>
      <c r="M531" s="68" t="s">
        <v>71</v>
      </c>
      <c r="N531" s="104">
        <v>0.70486111111111116</v>
      </c>
      <c r="O531" s="68" t="s">
        <v>56</v>
      </c>
      <c r="P531" s="56" t="str">
        <f t="shared" si="364"/>
        <v>OK</v>
      </c>
      <c r="Q531" s="105">
        <f t="shared" si="365"/>
        <v>2.777777777777779E-2</v>
      </c>
      <c r="R531" s="105">
        <f t="shared" si="366"/>
        <v>6.9444444444444198E-4</v>
      </c>
      <c r="S531" s="105">
        <f t="shared" si="367"/>
        <v>2.8472222222222232E-2</v>
      </c>
      <c r="T531" s="105">
        <f t="shared" si="369"/>
        <v>1.388888888888995E-3</v>
      </c>
      <c r="U531" s="56">
        <v>22.7</v>
      </c>
      <c r="V531" s="56">
        <f>INDEX('Počty dní'!F:J,MATCH(E531,'Počty dní'!C:C,0),4)</f>
        <v>47</v>
      </c>
      <c r="W531" s="166">
        <f t="shared" si="368"/>
        <v>1066.8999999999999</v>
      </c>
      <c r="X531" s="21"/>
    </row>
    <row r="532" spans="1:24" x14ac:dyDescent="0.25">
      <c r="A532" s="140">
        <v>138</v>
      </c>
      <c r="B532" s="56">
        <v>1138</v>
      </c>
      <c r="C532" s="56" t="s">
        <v>2</v>
      </c>
      <c r="D532" s="136"/>
      <c r="E532" s="101" t="str">
        <f t="shared" si="370"/>
        <v>X</v>
      </c>
      <c r="F532" s="56" t="s">
        <v>142</v>
      </c>
      <c r="G532" s="64">
        <v>21</v>
      </c>
      <c r="H532" s="56" t="str">
        <f t="shared" si="371"/>
        <v>XXX131/21</v>
      </c>
      <c r="I532" s="56" t="s">
        <v>5</v>
      </c>
      <c r="J532" s="56" t="s">
        <v>5</v>
      </c>
      <c r="K532" s="103">
        <v>0.75</v>
      </c>
      <c r="L532" s="104">
        <v>0.75208333333333333</v>
      </c>
      <c r="M532" s="68" t="s">
        <v>56</v>
      </c>
      <c r="N532" s="104">
        <v>0.77916666666666667</v>
      </c>
      <c r="O532" s="68" t="s">
        <v>71</v>
      </c>
      <c r="P532" s="56" t="str">
        <f t="shared" si="364"/>
        <v>OK</v>
      </c>
      <c r="Q532" s="105">
        <f t="shared" si="365"/>
        <v>2.7083333333333348E-2</v>
      </c>
      <c r="R532" s="105">
        <f t="shared" si="366"/>
        <v>2.0833333333333259E-3</v>
      </c>
      <c r="S532" s="105">
        <f t="shared" si="367"/>
        <v>2.9166666666666674E-2</v>
      </c>
      <c r="T532" s="105">
        <f t="shared" si="369"/>
        <v>4.513888888888884E-2</v>
      </c>
      <c r="U532" s="56">
        <v>23.5</v>
      </c>
      <c r="V532" s="56">
        <f>INDEX('Počty dní'!F:J,MATCH(E532,'Počty dní'!C:C,0),4)</f>
        <v>47</v>
      </c>
      <c r="W532" s="166">
        <f t="shared" si="368"/>
        <v>1104.5</v>
      </c>
      <c r="X532" s="21"/>
    </row>
    <row r="533" spans="1:24" ht="15.75" thickBot="1" x14ac:dyDescent="0.3">
      <c r="A533" s="141">
        <v>138</v>
      </c>
      <c r="B533" s="58">
        <v>1138</v>
      </c>
      <c r="C533" s="58" t="s">
        <v>2</v>
      </c>
      <c r="D533" s="208"/>
      <c r="E533" s="168" t="str">
        <f t="shared" si="370"/>
        <v>X</v>
      </c>
      <c r="F533" s="58" t="s">
        <v>142</v>
      </c>
      <c r="G533" s="187">
        <v>24</v>
      </c>
      <c r="H533" s="58" t="str">
        <f t="shared" si="371"/>
        <v>XXX131/24</v>
      </c>
      <c r="I533" s="58" t="s">
        <v>5</v>
      </c>
      <c r="J533" s="58" t="s">
        <v>5</v>
      </c>
      <c r="K533" s="107">
        <v>0.80138888888888893</v>
      </c>
      <c r="L533" s="108">
        <v>0.80208333333333337</v>
      </c>
      <c r="M533" s="60" t="s">
        <v>71</v>
      </c>
      <c r="N533" s="108">
        <v>0.8125</v>
      </c>
      <c r="O533" s="60" t="s">
        <v>76</v>
      </c>
      <c r="P533" s="158"/>
      <c r="Q533" s="170">
        <f t="shared" si="365"/>
        <v>1.041666666666663E-2</v>
      </c>
      <c r="R533" s="170">
        <f t="shared" si="366"/>
        <v>6.9444444444444198E-4</v>
      </c>
      <c r="S533" s="170">
        <f t="shared" si="367"/>
        <v>1.1111111111111072E-2</v>
      </c>
      <c r="T533" s="170">
        <f t="shared" si="369"/>
        <v>2.2222222222222254E-2</v>
      </c>
      <c r="U533" s="58">
        <v>10.5</v>
      </c>
      <c r="V533" s="58">
        <f>INDEX('Počty dní'!F:J,MATCH(E533,'Počty dní'!C:C,0),4)</f>
        <v>47</v>
      </c>
      <c r="W533" s="171">
        <f t="shared" si="368"/>
        <v>493.5</v>
      </c>
      <c r="X533" s="21"/>
    </row>
    <row r="534" spans="1:24" ht="15.75" thickBot="1" x14ac:dyDescent="0.3">
      <c r="A534" s="172" t="str">
        <f ca="1">CONCATENATE(INDIRECT("R[-1]C[0]",FALSE),"celkem")</f>
        <v>138celkem</v>
      </c>
      <c r="B534" s="173"/>
      <c r="C534" s="173" t="str">
        <f ca="1">INDIRECT("R[-1]C[12]",FALSE)</f>
        <v>Rovečné</v>
      </c>
      <c r="D534" s="174"/>
      <c r="E534" s="173"/>
      <c r="F534" s="175"/>
      <c r="G534" s="173"/>
      <c r="H534" s="176"/>
      <c r="I534" s="177"/>
      <c r="J534" s="178" t="str">
        <f ca="1">INDIRECT("R[-3]C[0]",FALSE)</f>
        <v>S</v>
      </c>
      <c r="K534" s="179"/>
      <c r="L534" s="180"/>
      <c r="M534" s="181"/>
      <c r="N534" s="180"/>
      <c r="O534" s="182"/>
      <c r="P534" s="173"/>
      <c r="Q534" s="183">
        <f>SUM(Q522:Q533)</f>
        <v>0.28680555555555531</v>
      </c>
      <c r="R534" s="183">
        <f>SUM(R522:R533)</f>
        <v>1.6666666666666607E-2</v>
      </c>
      <c r="S534" s="183">
        <f>SUM(S522:S533)</f>
        <v>0.30347222222222192</v>
      </c>
      <c r="T534" s="183">
        <f>SUM(T522:T533)</f>
        <v>0.26805555555555582</v>
      </c>
      <c r="U534" s="184">
        <f>SUM(U522:U533)</f>
        <v>245.79999999999995</v>
      </c>
      <c r="V534" s="185"/>
      <c r="W534" s="186">
        <f>SUM(W522:W533)</f>
        <v>11552.6</v>
      </c>
      <c r="X534" s="21"/>
    </row>
    <row r="535" spans="1:24" x14ac:dyDescent="0.25">
      <c r="A535" s="109"/>
      <c r="F535" s="75"/>
      <c r="H535" s="110"/>
      <c r="I535" s="111"/>
      <c r="J535" s="112"/>
      <c r="K535" s="113"/>
      <c r="L535" s="121"/>
      <c r="M535" s="83"/>
      <c r="N535" s="121"/>
      <c r="O535" s="61"/>
      <c r="Q535" s="114"/>
      <c r="R535" s="114"/>
      <c r="S535" s="114"/>
      <c r="T535" s="114"/>
      <c r="U535" s="115"/>
      <c r="W535" s="115"/>
      <c r="X535" s="21"/>
    </row>
    <row r="536" spans="1:24" ht="15.75" thickBot="1" x14ac:dyDescent="0.3">
      <c r="A536" s="109"/>
      <c r="F536" s="75"/>
      <c r="H536" s="110"/>
      <c r="I536" s="111"/>
      <c r="J536" s="112"/>
      <c r="K536" s="113"/>
      <c r="L536" s="121"/>
      <c r="M536" s="83"/>
      <c r="N536" s="121"/>
      <c r="O536" s="61"/>
      <c r="Q536" s="114"/>
      <c r="R536" s="114"/>
      <c r="S536" s="114"/>
      <c r="T536" s="114"/>
      <c r="U536" s="115"/>
      <c r="W536" s="115"/>
      <c r="X536" s="21"/>
    </row>
    <row r="537" spans="1:24" x14ac:dyDescent="0.25">
      <c r="A537" s="138">
        <v>139</v>
      </c>
      <c r="B537" s="53">
        <v>1139</v>
      </c>
      <c r="C537" s="53" t="s">
        <v>2</v>
      </c>
      <c r="D537" s="96"/>
      <c r="E537" s="160" t="str">
        <f t="shared" ref="E537:E538" si="372">CONCATENATE(C537,D537)</f>
        <v>X</v>
      </c>
      <c r="F537" s="53" t="s">
        <v>132</v>
      </c>
      <c r="G537" s="188">
        <v>1</v>
      </c>
      <c r="H537" s="53" t="str">
        <f t="shared" ref="H537:H538" si="373">CONCATENATE(F537,"/",G537)</f>
        <v>XXX115/1</v>
      </c>
      <c r="I537" s="53" t="s">
        <v>5</v>
      </c>
      <c r="J537" s="53" t="s">
        <v>5</v>
      </c>
      <c r="K537" s="162">
        <v>0.17986111111111111</v>
      </c>
      <c r="L537" s="163">
        <v>0.18055555555555555</v>
      </c>
      <c r="M537" s="193" t="s">
        <v>55</v>
      </c>
      <c r="N537" s="163">
        <v>0.21666666666666667</v>
      </c>
      <c r="O537" s="164" t="s">
        <v>29</v>
      </c>
      <c r="P537" s="53" t="str">
        <f t="shared" ref="P537:P544" si="374">IF(M538=O537,"OK","POZOR")</f>
        <v>OK</v>
      </c>
      <c r="Q537" s="165">
        <f t="shared" ref="Q537:Q545" si="375">IF(ISNUMBER(G537),N537-L537,IF(F537="přejezd",N537-L537,0))</f>
        <v>3.6111111111111122E-2</v>
      </c>
      <c r="R537" s="165">
        <f t="shared" ref="R537:R545" si="376">IF(ISNUMBER(G537),L537-K537,0)</f>
        <v>6.9444444444444198E-4</v>
      </c>
      <c r="S537" s="165">
        <f t="shared" ref="S537:S545" si="377">Q537+R537</f>
        <v>3.6805555555555564E-2</v>
      </c>
      <c r="T537" s="165"/>
      <c r="U537" s="53">
        <v>25.8</v>
      </c>
      <c r="V537" s="53">
        <f>INDEX('Počty dní'!F:J,MATCH(E537,'Počty dní'!C:C,0),4)</f>
        <v>47</v>
      </c>
      <c r="W537" s="98">
        <f t="shared" ref="W537:W545" si="378">V537*U537</f>
        <v>1212.6000000000001</v>
      </c>
      <c r="X537" s="21"/>
    </row>
    <row r="538" spans="1:24" x14ac:dyDescent="0.25">
      <c r="A538" s="140">
        <v>139</v>
      </c>
      <c r="B538" s="56">
        <v>1139</v>
      </c>
      <c r="C538" s="56" t="s">
        <v>2</v>
      </c>
      <c r="D538" s="102"/>
      <c r="E538" s="101" t="str">
        <f t="shared" si="372"/>
        <v>X</v>
      </c>
      <c r="F538" s="56" t="s">
        <v>132</v>
      </c>
      <c r="G538" s="64">
        <v>6</v>
      </c>
      <c r="H538" s="56" t="str">
        <f t="shared" si="373"/>
        <v>XXX115/6</v>
      </c>
      <c r="I538" s="56" t="s">
        <v>5</v>
      </c>
      <c r="J538" s="56" t="s">
        <v>5</v>
      </c>
      <c r="K538" s="103">
        <v>0.25277777777777777</v>
      </c>
      <c r="L538" s="104">
        <v>0.25347222222222221</v>
      </c>
      <c r="M538" s="57" t="s">
        <v>29</v>
      </c>
      <c r="N538" s="104">
        <v>0.31111111111111112</v>
      </c>
      <c r="O538" s="57" t="s">
        <v>56</v>
      </c>
      <c r="P538" s="56" t="str">
        <f t="shared" si="374"/>
        <v>OK</v>
      </c>
      <c r="Q538" s="105">
        <f t="shared" si="375"/>
        <v>5.7638888888888906E-2</v>
      </c>
      <c r="R538" s="105">
        <f t="shared" si="376"/>
        <v>6.9444444444444198E-4</v>
      </c>
      <c r="S538" s="105">
        <f t="shared" si="377"/>
        <v>5.8333333333333348E-2</v>
      </c>
      <c r="T538" s="105">
        <f t="shared" ref="T538:T545" si="379">K538-N537</f>
        <v>3.6111111111111094E-2</v>
      </c>
      <c r="U538" s="56">
        <v>44.7</v>
      </c>
      <c r="V538" s="56">
        <f>INDEX('Počty dní'!F:J,MATCH(E538,'Počty dní'!C:C,0),4)</f>
        <v>47</v>
      </c>
      <c r="W538" s="166">
        <f t="shared" si="378"/>
        <v>2100.9</v>
      </c>
      <c r="X538" s="21"/>
    </row>
    <row r="539" spans="1:24" x14ac:dyDescent="0.25">
      <c r="A539" s="140">
        <v>139</v>
      </c>
      <c r="B539" s="56">
        <v>1139</v>
      </c>
      <c r="C539" s="56" t="s">
        <v>2</v>
      </c>
      <c r="D539" s="128"/>
      <c r="E539" s="101" t="str">
        <f t="shared" ref="E539:E545" si="380">CONCATENATE(C539,D539)</f>
        <v>X</v>
      </c>
      <c r="F539" s="56" t="s">
        <v>140</v>
      </c>
      <c r="G539" s="71">
        <v>6</v>
      </c>
      <c r="H539" s="56" t="str">
        <f t="shared" ref="H539:H545" si="381">CONCATENATE(F539,"/",G539)</f>
        <v>XXX127/6</v>
      </c>
      <c r="I539" s="56" t="s">
        <v>5</v>
      </c>
      <c r="J539" s="56" t="s">
        <v>5</v>
      </c>
      <c r="K539" s="103">
        <v>0.36388888888888887</v>
      </c>
      <c r="L539" s="104">
        <v>0.36458333333333331</v>
      </c>
      <c r="M539" s="57" t="s">
        <v>56</v>
      </c>
      <c r="N539" s="104">
        <v>0.39444444444444443</v>
      </c>
      <c r="O539" s="57" t="s">
        <v>56</v>
      </c>
      <c r="P539" s="56" t="str">
        <f t="shared" si="374"/>
        <v>OK</v>
      </c>
      <c r="Q539" s="105">
        <f t="shared" si="375"/>
        <v>2.9861111111111116E-2</v>
      </c>
      <c r="R539" s="105">
        <f t="shared" si="376"/>
        <v>6.9444444444444198E-4</v>
      </c>
      <c r="S539" s="105">
        <f t="shared" si="377"/>
        <v>3.0555555555555558E-2</v>
      </c>
      <c r="T539" s="105">
        <f t="shared" si="379"/>
        <v>5.2777777777777757E-2</v>
      </c>
      <c r="U539" s="56">
        <v>24.6</v>
      </c>
      <c r="V539" s="56">
        <f>INDEX('Počty dní'!F:J,MATCH(E539,'Počty dní'!C:C,0),4)</f>
        <v>47</v>
      </c>
      <c r="W539" s="166">
        <f>V539*U539</f>
        <v>1156.2</v>
      </c>
      <c r="X539" s="21"/>
    </row>
    <row r="540" spans="1:24" x14ac:dyDescent="0.25">
      <c r="A540" s="140">
        <v>139</v>
      </c>
      <c r="B540" s="56">
        <v>1139</v>
      </c>
      <c r="C540" s="56" t="s">
        <v>2</v>
      </c>
      <c r="D540" s="128"/>
      <c r="E540" s="101" t="str">
        <f t="shared" si="380"/>
        <v>X</v>
      </c>
      <c r="F540" s="56" t="s">
        <v>145</v>
      </c>
      <c r="G540" s="64">
        <v>15</v>
      </c>
      <c r="H540" s="56" t="str">
        <f t="shared" si="381"/>
        <v>XXX126/15</v>
      </c>
      <c r="I540" s="56" t="s">
        <v>5</v>
      </c>
      <c r="J540" s="56" t="s">
        <v>5</v>
      </c>
      <c r="K540" s="103">
        <v>0.5</v>
      </c>
      <c r="L540" s="74">
        <v>0.50347222222222221</v>
      </c>
      <c r="M540" s="68" t="s">
        <v>56</v>
      </c>
      <c r="N540" s="104">
        <v>0.53472222222222221</v>
      </c>
      <c r="O540" s="57" t="s">
        <v>106</v>
      </c>
      <c r="P540" s="56" t="str">
        <f t="shared" si="374"/>
        <v>OK</v>
      </c>
      <c r="Q540" s="105">
        <f t="shared" si="375"/>
        <v>3.125E-2</v>
      </c>
      <c r="R540" s="105">
        <f t="shared" si="376"/>
        <v>3.4722222222222099E-3</v>
      </c>
      <c r="S540" s="105">
        <f t="shared" si="377"/>
        <v>3.472222222222221E-2</v>
      </c>
      <c r="T540" s="105">
        <f t="shared" si="379"/>
        <v>0.10555555555555557</v>
      </c>
      <c r="U540" s="56">
        <v>23.1</v>
      </c>
      <c r="V540" s="56">
        <f>INDEX('Počty dní'!F:J,MATCH(E540,'Počty dní'!C:C,0),4)</f>
        <v>47</v>
      </c>
      <c r="W540" s="166">
        <f>V540*U540</f>
        <v>1085.7</v>
      </c>
      <c r="X540" s="21"/>
    </row>
    <row r="541" spans="1:24" x14ac:dyDescent="0.25">
      <c r="A541" s="140">
        <v>139</v>
      </c>
      <c r="B541" s="56">
        <v>1139</v>
      </c>
      <c r="C541" s="56" t="s">
        <v>2</v>
      </c>
      <c r="D541" s="128"/>
      <c r="E541" s="101" t="str">
        <f t="shared" si="380"/>
        <v>X</v>
      </c>
      <c r="F541" s="56" t="s">
        <v>145</v>
      </c>
      <c r="G541" s="64">
        <v>20</v>
      </c>
      <c r="H541" s="56" t="str">
        <f t="shared" si="381"/>
        <v>XXX126/20</v>
      </c>
      <c r="I541" s="56" t="s">
        <v>5</v>
      </c>
      <c r="J541" s="56" t="s">
        <v>5</v>
      </c>
      <c r="K541" s="103">
        <v>0.54513888888888895</v>
      </c>
      <c r="L541" s="104">
        <v>0.54652777777777783</v>
      </c>
      <c r="M541" s="57" t="s">
        <v>106</v>
      </c>
      <c r="N541" s="104">
        <v>0.57986111111111105</v>
      </c>
      <c r="O541" s="68" t="s">
        <v>56</v>
      </c>
      <c r="P541" s="56" t="str">
        <f t="shared" si="374"/>
        <v>OK</v>
      </c>
      <c r="Q541" s="105">
        <f t="shared" si="375"/>
        <v>3.3333333333333215E-2</v>
      </c>
      <c r="R541" s="105">
        <f t="shared" si="376"/>
        <v>1.388888888888884E-3</v>
      </c>
      <c r="S541" s="105">
        <f t="shared" si="377"/>
        <v>3.4722222222222099E-2</v>
      </c>
      <c r="T541" s="105">
        <f t="shared" si="379"/>
        <v>1.0416666666666741E-2</v>
      </c>
      <c r="U541" s="56">
        <v>23.1</v>
      </c>
      <c r="V541" s="56">
        <f>INDEX('Počty dní'!F:J,MATCH(E541,'Počty dní'!C:C,0),4)</f>
        <v>47</v>
      </c>
      <c r="W541" s="166">
        <f>V541*U541</f>
        <v>1085.7</v>
      </c>
      <c r="X541" s="21"/>
    </row>
    <row r="542" spans="1:24" x14ac:dyDescent="0.25">
      <c r="A542" s="140">
        <v>139</v>
      </c>
      <c r="B542" s="56">
        <v>1139</v>
      </c>
      <c r="C542" s="56" t="s">
        <v>2</v>
      </c>
      <c r="D542" s="128"/>
      <c r="E542" s="101" t="str">
        <f t="shared" si="380"/>
        <v>X</v>
      </c>
      <c r="F542" s="56" t="s">
        <v>139</v>
      </c>
      <c r="G542" s="64">
        <v>13</v>
      </c>
      <c r="H542" s="56" t="str">
        <f t="shared" si="381"/>
        <v>XXX124/13</v>
      </c>
      <c r="I542" s="56" t="s">
        <v>5</v>
      </c>
      <c r="J542" s="56" t="s">
        <v>5</v>
      </c>
      <c r="K542" s="103">
        <v>0.5854166666666667</v>
      </c>
      <c r="L542" s="104">
        <v>0.58888888888888891</v>
      </c>
      <c r="M542" s="57" t="s">
        <v>56</v>
      </c>
      <c r="N542" s="104">
        <v>0.61736111111111114</v>
      </c>
      <c r="O542" s="57" t="s">
        <v>71</v>
      </c>
      <c r="P542" s="56" t="str">
        <f t="shared" si="374"/>
        <v>OK</v>
      </c>
      <c r="Q542" s="105">
        <f t="shared" si="375"/>
        <v>2.8472222222222232E-2</v>
      </c>
      <c r="R542" s="105">
        <f t="shared" si="376"/>
        <v>3.4722222222222099E-3</v>
      </c>
      <c r="S542" s="105">
        <f t="shared" si="377"/>
        <v>3.1944444444444442E-2</v>
      </c>
      <c r="T542" s="105">
        <f t="shared" si="379"/>
        <v>5.5555555555556468E-3</v>
      </c>
      <c r="U542" s="56">
        <v>23.8</v>
      </c>
      <c r="V542" s="56">
        <f>INDEX('Počty dní'!F:J,MATCH(E542,'Počty dní'!C:C,0),4)</f>
        <v>47</v>
      </c>
      <c r="W542" s="166">
        <f>V542*U542</f>
        <v>1118.6000000000001</v>
      </c>
      <c r="X542" s="21"/>
    </row>
    <row r="543" spans="1:24" x14ac:dyDescent="0.25">
      <c r="A543" s="140">
        <v>139</v>
      </c>
      <c r="B543" s="56">
        <v>1139</v>
      </c>
      <c r="C543" s="56" t="s">
        <v>2</v>
      </c>
      <c r="D543" s="128"/>
      <c r="E543" s="101" t="str">
        <f t="shared" si="380"/>
        <v>X</v>
      </c>
      <c r="F543" s="56" t="s">
        <v>139</v>
      </c>
      <c r="G543" s="64">
        <v>16</v>
      </c>
      <c r="H543" s="56" t="str">
        <f t="shared" si="381"/>
        <v>XXX124/16</v>
      </c>
      <c r="I543" s="56" t="s">
        <v>5</v>
      </c>
      <c r="J543" s="56" t="s">
        <v>5</v>
      </c>
      <c r="K543" s="103">
        <v>0.62986111111111109</v>
      </c>
      <c r="L543" s="104">
        <v>0.63194444444444442</v>
      </c>
      <c r="M543" s="57" t="s">
        <v>71</v>
      </c>
      <c r="N543" s="104">
        <v>0.66041666666666665</v>
      </c>
      <c r="O543" s="57" t="s">
        <v>56</v>
      </c>
      <c r="P543" s="56" t="str">
        <f t="shared" si="374"/>
        <v>OK</v>
      </c>
      <c r="Q543" s="105">
        <f t="shared" si="375"/>
        <v>2.8472222222222232E-2</v>
      </c>
      <c r="R543" s="105">
        <f t="shared" si="376"/>
        <v>2.0833333333333259E-3</v>
      </c>
      <c r="S543" s="105">
        <f t="shared" si="377"/>
        <v>3.0555555555555558E-2</v>
      </c>
      <c r="T543" s="105">
        <f t="shared" si="379"/>
        <v>1.2499999999999956E-2</v>
      </c>
      <c r="U543" s="56">
        <v>23.8</v>
      </c>
      <c r="V543" s="56">
        <f>INDEX('Počty dní'!F:J,MATCH(E543,'Počty dní'!C:C,0),4)</f>
        <v>47</v>
      </c>
      <c r="W543" s="166">
        <f>V543*U543</f>
        <v>1118.6000000000001</v>
      </c>
      <c r="X543" s="21"/>
    </row>
    <row r="544" spans="1:24" x14ac:dyDescent="0.25">
      <c r="A544" s="140">
        <v>139</v>
      </c>
      <c r="B544" s="56">
        <v>1139</v>
      </c>
      <c r="C544" s="56" t="s">
        <v>2</v>
      </c>
      <c r="D544" s="128"/>
      <c r="E544" s="101" t="str">
        <f t="shared" si="380"/>
        <v>X</v>
      </c>
      <c r="F544" s="56" t="s">
        <v>145</v>
      </c>
      <c r="G544" s="64">
        <v>25</v>
      </c>
      <c r="H544" s="56" t="str">
        <f t="shared" si="381"/>
        <v>XXX126/25</v>
      </c>
      <c r="I544" s="56" t="s">
        <v>5</v>
      </c>
      <c r="J544" s="56" t="s">
        <v>5</v>
      </c>
      <c r="K544" s="103">
        <v>0.66666666666666663</v>
      </c>
      <c r="L544" s="74">
        <v>0.67013888888888884</v>
      </c>
      <c r="M544" s="68" t="s">
        <v>56</v>
      </c>
      <c r="N544" s="104">
        <v>0.70138888888888884</v>
      </c>
      <c r="O544" s="57" t="s">
        <v>106</v>
      </c>
      <c r="P544" s="56" t="str">
        <f t="shared" si="374"/>
        <v>OK</v>
      </c>
      <c r="Q544" s="105">
        <f t="shared" si="375"/>
        <v>3.125E-2</v>
      </c>
      <c r="R544" s="105">
        <f t="shared" si="376"/>
        <v>3.4722222222222099E-3</v>
      </c>
      <c r="S544" s="105">
        <f t="shared" si="377"/>
        <v>3.472222222222221E-2</v>
      </c>
      <c r="T544" s="105">
        <f t="shared" si="379"/>
        <v>6.2499999999999778E-3</v>
      </c>
      <c r="U544" s="56">
        <v>23.1</v>
      </c>
      <c r="V544" s="56">
        <f>INDEX('Počty dní'!F:J,MATCH(E544,'Počty dní'!C:C,0),4)</f>
        <v>47</v>
      </c>
      <c r="W544" s="166">
        <f t="shared" si="378"/>
        <v>1085.7</v>
      </c>
      <c r="X544" s="21"/>
    </row>
    <row r="545" spans="1:24" ht="15.75" thickBot="1" x14ac:dyDescent="0.3">
      <c r="A545" s="141">
        <v>139</v>
      </c>
      <c r="B545" s="58">
        <v>1139</v>
      </c>
      <c r="C545" s="58" t="s">
        <v>2</v>
      </c>
      <c r="D545" s="167"/>
      <c r="E545" s="168" t="str">
        <f t="shared" si="380"/>
        <v>X</v>
      </c>
      <c r="F545" s="58" t="s">
        <v>145</v>
      </c>
      <c r="G545" s="187">
        <v>30</v>
      </c>
      <c r="H545" s="58" t="str">
        <f t="shared" si="381"/>
        <v>XXX126/30</v>
      </c>
      <c r="I545" s="58" t="s">
        <v>5</v>
      </c>
      <c r="J545" s="58" t="s">
        <v>5</v>
      </c>
      <c r="K545" s="107">
        <v>0.71180555555555547</v>
      </c>
      <c r="L545" s="108">
        <v>0.71319444444444446</v>
      </c>
      <c r="M545" s="59" t="s">
        <v>106</v>
      </c>
      <c r="N545" s="108">
        <v>0.7270833333333333</v>
      </c>
      <c r="O545" s="59" t="s">
        <v>55</v>
      </c>
      <c r="P545" s="158"/>
      <c r="Q545" s="170">
        <f t="shared" si="375"/>
        <v>1.388888888888884E-2</v>
      </c>
      <c r="R545" s="170">
        <f t="shared" si="376"/>
        <v>1.388888888888995E-3</v>
      </c>
      <c r="S545" s="170">
        <f t="shared" si="377"/>
        <v>1.5277777777777835E-2</v>
      </c>
      <c r="T545" s="170">
        <f t="shared" si="379"/>
        <v>1.041666666666663E-2</v>
      </c>
      <c r="U545" s="58">
        <v>7</v>
      </c>
      <c r="V545" s="58">
        <f>INDEX('Počty dní'!F:J,MATCH(E545,'Počty dní'!C:C,0),4)</f>
        <v>47</v>
      </c>
      <c r="W545" s="171">
        <f t="shared" si="378"/>
        <v>329</v>
      </c>
      <c r="X545" s="21"/>
    </row>
    <row r="546" spans="1:24" ht="15.75" thickBot="1" x14ac:dyDescent="0.3">
      <c r="A546" s="172" t="str">
        <f ca="1">CONCATENATE(INDIRECT("R[-1]C[0]",FALSE),"celkem")</f>
        <v>139celkem</v>
      </c>
      <c r="B546" s="173"/>
      <c r="C546" s="173" t="str">
        <f ca="1">INDIRECT("R[-1]C[12]",FALSE)</f>
        <v>Strážek</v>
      </c>
      <c r="D546" s="174"/>
      <c r="E546" s="173"/>
      <c r="F546" s="175"/>
      <c r="G546" s="173"/>
      <c r="H546" s="176"/>
      <c r="I546" s="177"/>
      <c r="J546" s="178" t="s">
        <v>5</v>
      </c>
      <c r="K546" s="179"/>
      <c r="L546" s="180"/>
      <c r="M546" s="181"/>
      <c r="N546" s="180"/>
      <c r="O546" s="182"/>
      <c r="P546" s="173"/>
      <c r="Q546" s="183">
        <f>SUM(Q537:Q545)</f>
        <v>0.29027777777777763</v>
      </c>
      <c r="R546" s="183">
        <f>SUM(R537:R545)</f>
        <v>1.736111111111116E-2</v>
      </c>
      <c r="S546" s="183">
        <f>SUM(S537:S545)</f>
        <v>0.3076388888888888</v>
      </c>
      <c r="T546" s="183">
        <f>SUM(T537:T545)</f>
        <v>0.23958333333333337</v>
      </c>
      <c r="U546" s="184">
        <f>SUM(U537:U545)</f>
        <v>219</v>
      </c>
      <c r="V546" s="185"/>
      <c r="W546" s="186">
        <f>SUM(W537:W545)</f>
        <v>10293</v>
      </c>
      <c r="X546" s="21"/>
    </row>
    <row r="547" spans="1:24" x14ac:dyDescent="0.25">
      <c r="X547" s="21"/>
    </row>
    <row r="548" spans="1:24" ht="15.75" thickBot="1" x14ac:dyDescent="0.3">
      <c r="D548" s="129"/>
      <c r="E548" s="116"/>
      <c r="G548" s="67"/>
      <c r="K548" s="117"/>
      <c r="L548" s="118"/>
      <c r="M548" s="63"/>
      <c r="N548" s="118"/>
      <c r="O548" s="63"/>
      <c r="X548" s="21"/>
    </row>
    <row r="549" spans="1:24" x14ac:dyDescent="0.25">
      <c r="A549" s="138">
        <v>140</v>
      </c>
      <c r="B549" s="53">
        <v>1140</v>
      </c>
      <c r="C549" s="53" t="s">
        <v>2</v>
      </c>
      <c r="D549" s="159"/>
      <c r="E549" s="160" t="str">
        <f t="shared" ref="E549:E551" si="382">CONCATENATE(C549,D549)</f>
        <v>X</v>
      </c>
      <c r="F549" s="53" t="s">
        <v>145</v>
      </c>
      <c r="G549" s="188">
        <v>1</v>
      </c>
      <c r="H549" s="53" t="str">
        <f t="shared" ref="H549:H551" si="383">CONCATENATE(F549,"/",G549)</f>
        <v>XXX126/1</v>
      </c>
      <c r="I549" s="53" t="s">
        <v>5</v>
      </c>
      <c r="J549" s="53" t="s">
        <v>5</v>
      </c>
      <c r="K549" s="162">
        <v>0.17708333333333334</v>
      </c>
      <c r="L549" s="209">
        <v>0.17777777777777778</v>
      </c>
      <c r="M549" s="193" t="s">
        <v>55</v>
      </c>
      <c r="N549" s="163">
        <v>0.19375000000000001</v>
      </c>
      <c r="O549" s="164" t="s">
        <v>110</v>
      </c>
      <c r="P549" s="53" t="str">
        <f t="shared" ref="P549:P558" si="384">IF(M550=O549,"OK","POZOR")</f>
        <v>OK</v>
      </c>
      <c r="Q549" s="165">
        <f t="shared" ref="Q549:Q559" si="385">IF(ISNUMBER(G549),N549-L549,IF(F549="přejezd",N549-L549,0))</f>
        <v>1.5972222222222221E-2</v>
      </c>
      <c r="R549" s="165">
        <f t="shared" ref="R549:R559" si="386">IF(ISNUMBER(G549),L549-K549,0)</f>
        <v>6.9444444444444198E-4</v>
      </c>
      <c r="S549" s="165">
        <f t="shared" ref="S549:S559" si="387">Q549+R549</f>
        <v>1.6666666666666663E-2</v>
      </c>
      <c r="T549" s="165"/>
      <c r="U549" s="53">
        <v>13.3</v>
      </c>
      <c r="V549" s="53">
        <f>INDEX('Počty dní'!F:J,MATCH(E549,'Počty dní'!C:C,0),4)</f>
        <v>47</v>
      </c>
      <c r="W549" s="98">
        <f t="shared" ref="W549:W559" si="388">V549*U549</f>
        <v>625.1</v>
      </c>
      <c r="X549" s="21"/>
    </row>
    <row r="550" spans="1:24" x14ac:dyDescent="0.25">
      <c r="A550" s="140">
        <v>140</v>
      </c>
      <c r="B550" s="56">
        <v>1140</v>
      </c>
      <c r="C550" s="56" t="s">
        <v>2</v>
      </c>
      <c r="D550" s="128"/>
      <c r="E550" s="101" t="str">
        <f t="shared" si="382"/>
        <v>X</v>
      </c>
      <c r="F550" s="56" t="s">
        <v>145</v>
      </c>
      <c r="G550" s="64">
        <v>2</v>
      </c>
      <c r="H550" s="56" t="str">
        <f t="shared" si="383"/>
        <v>XXX126/2</v>
      </c>
      <c r="I550" s="56" t="s">
        <v>5</v>
      </c>
      <c r="J550" s="56" t="s">
        <v>5</v>
      </c>
      <c r="K550" s="103">
        <v>0.19375000000000001</v>
      </c>
      <c r="L550" s="104">
        <v>0.19444444444444445</v>
      </c>
      <c r="M550" s="57" t="s">
        <v>110</v>
      </c>
      <c r="N550" s="104">
        <v>0.20416666666666669</v>
      </c>
      <c r="O550" s="68" t="s">
        <v>55</v>
      </c>
      <c r="P550" s="56" t="str">
        <f t="shared" si="384"/>
        <v>OK</v>
      </c>
      <c r="Q550" s="105">
        <f t="shared" si="385"/>
        <v>9.7222222222222432E-3</v>
      </c>
      <c r="R550" s="105">
        <f t="shared" si="386"/>
        <v>6.9444444444444198E-4</v>
      </c>
      <c r="S550" s="105">
        <f t="shared" si="387"/>
        <v>1.0416666666666685E-2</v>
      </c>
      <c r="T550" s="105">
        <f t="shared" ref="T550:T559" si="389">K550-N549</f>
        <v>0</v>
      </c>
      <c r="U550" s="56">
        <v>8.8000000000000007</v>
      </c>
      <c r="V550" s="56">
        <f>INDEX('Počty dní'!F:J,MATCH(E550,'Počty dní'!C:C,0),4)</f>
        <v>47</v>
      </c>
      <c r="W550" s="166">
        <f t="shared" si="388"/>
        <v>413.6</v>
      </c>
      <c r="X550" s="21"/>
    </row>
    <row r="551" spans="1:24" x14ac:dyDescent="0.25">
      <c r="A551" s="140">
        <v>140</v>
      </c>
      <c r="B551" s="56">
        <v>1140</v>
      </c>
      <c r="C551" s="56" t="s">
        <v>2</v>
      </c>
      <c r="D551" s="128"/>
      <c r="E551" s="101" t="str">
        <f t="shared" si="382"/>
        <v>X</v>
      </c>
      <c r="F551" s="56" t="s">
        <v>145</v>
      </c>
      <c r="G551" s="64">
        <v>4</v>
      </c>
      <c r="H551" s="56" t="str">
        <f t="shared" si="383"/>
        <v>XXX126/4</v>
      </c>
      <c r="I551" s="56" t="s">
        <v>5</v>
      </c>
      <c r="J551" s="56" t="s">
        <v>5</v>
      </c>
      <c r="K551" s="103">
        <v>0.22500000000000001</v>
      </c>
      <c r="L551" s="104">
        <v>0.22569444444444445</v>
      </c>
      <c r="M551" s="68" t="s">
        <v>55</v>
      </c>
      <c r="N551" s="104">
        <v>0.24652777777777779</v>
      </c>
      <c r="O551" s="68" t="s">
        <v>56</v>
      </c>
      <c r="P551" s="56" t="str">
        <f t="shared" si="384"/>
        <v>OK</v>
      </c>
      <c r="Q551" s="105">
        <f t="shared" si="385"/>
        <v>2.0833333333333343E-2</v>
      </c>
      <c r="R551" s="105">
        <f t="shared" si="386"/>
        <v>6.9444444444444198E-4</v>
      </c>
      <c r="S551" s="105">
        <f t="shared" si="387"/>
        <v>2.1527777777777785E-2</v>
      </c>
      <c r="T551" s="105">
        <f t="shared" si="389"/>
        <v>2.0833333333333315E-2</v>
      </c>
      <c r="U551" s="56">
        <v>16.100000000000001</v>
      </c>
      <c r="V551" s="56">
        <f>INDEX('Počty dní'!F:J,MATCH(E551,'Počty dní'!C:C,0),4)</f>
        <v>47</v>
      </c>
      <c r="W551" s="166">
        <f t="shared" si="388"/>
        <v>756.7</v>
      </c>
      <c r="X551" s="21"/>
    </row>
    <row r="552" spans="1:24" x14ac:dyDescent="0.25">
      <c r="A552" s="140">
        <v>140</v>
      </c>
      <c r="B552" s="56">
        <v>1140</v>
      </c>
      <c r="C552" s="56" t="s">
        <v>2</v>
      </c>
      <c r="D552" s="136"/>
      <c r="E552" s="101" t="str">
        <f>CONCATENATE(C552,D552)</f>
        <v>X</v>
      </c>
      <c r="F552" s="56" t="s">
        <v>142</v>
      </c>
      <c r="G552" s="64">
        <v>3</v>
      </c>
      <c r="H552" s="56" t="str">
        <f>CONCATENATE(F552,"/",G552)</f>
        <v>XXX131/3</v>
      </c>
      <c r="I552" s="56" t="s">
        <v>5</v>
      </c>
      <c r="J552" s="56" t="s">
        <v>5</v>
      </c>
      <c r="K552" s="103">
        <v>0.26458333333333334</v>
      </c>
      <c r="L552" s="104">
        <v>0.26527777777777778</v>
      </c>
      <c r="M552" s="68" t="s">
        <v>56</v>
      </c>
      <c r="N552" s="104">
        <v>0.28055555555555556</v>
      </c>
      <c r="O552" s="68" t="s">
        <v>76</v>
      </c>
      <c r="P552" s="56" t="str">
        <f t="shared" si="384"/>
        <v>OK</v>
      </c>
      <c r="Q552" s="105">
        <f t="shared" si="385"/>
        <v>1.5277777777777779E-2</v>
      </c>
      <c r="R552" s="105">
        <f t="shared" si="386"/>
        <v>6.9444444444444198E-4</v>
      </c>
      <c r="S552" s="105">
        <f t="shared" si="387"/>
        <v>1.5972222222222221E-2</v>
      </c>
      <c r="T552" s="105">
        <f t="shared" si="389"/>
        <v>1.8055555555555547E-2</v>
      </c>
      <c r="U552" s="56">
        <v>12.2</v>
      </c>
      <c r="V552" s="56">
        <f>INDEX('Počty dní'!F:J,MATCH(E552,'Počty dní'!C:C,0),4)</f>
        <v>47</v>
      </c>
      <c r="W552" s="166">
        <f t="shared" si="388"/>
        <v>573.4</v>
      </c>
      <c r="X552" s="21"/>
    </row>
    <row r="553" spans="1:24" x14ac:dyDescent="0.25">
      <c r="A553" s="140">
        <v>140</v>
      </c>
      <c r="B553" s="56">
        <v>1140</v>
      </c>
      <c r="C553" s="56" t="s">
        <v>2</v>
      </c>
      <c r="D553" s="128"/>
      <c r="E553" s="101" t="str">
        <f>CONCATENATE(C553,D553)</f>
        <v>X</v>
      </c>
      <c r="F553" s="56" t="s">
        <v>142</v>
      </c>
      <c r="G553" s="64">
        <v>10</v>
      </c>
      <c r="H553" s="56" t="str">
        <f>CONCATENATE(F553,"/",G553)</f>
        <v>XXX131/10</v>
      </c>
      <c r="I553" s="56" t="s">
        <v>5</v>
      </c>
      <c r="J553" s="56" t="s">
        <v>5</v>
      </c>
      <c r="K553" s="103">
        <v>0.35486111111111113</v>
      </c>
      <c r="L553" s="74">
        <v>0.35625000000000001</v>
      </c>
      <c r="M553" s="68" t="s">
        <v>76</v>
      </c>
      <c r="N553" s="104">
        <v>0.37361111111111112</v>
      </c>
      <c r="O553" s="57" t="s">
        <v>56</v>
      </c>
      <c r="P553" s="56" t="str">
        <f t="shared" si="384"/>
        <v>OK</v>
      </c>
      <c r="Q553" s="105">
        <f t="shared" si="385"/>
        <v>1.7361111111111105E-2</v>
      </c>
      <c r="R553" s="105">
        <f t="shared" si="386"/>
        <v>1.388888888888884E-3</v>
      </c>
      <c r="S553" s="105">
        <f t="shared" si="387"/>
        <v>1.8749999999999989E-2</v>
      </c>
      <c r="T553" s="105">
        <f t="shared" si="389"/>
        <v>7.4305555555555569E-2</v>
      </c>
      <c r="U553" s="56">
        <v>12.2</v>
      </c>
      <c r="V553" s="56">
        <f>INDEX('Počty dní'!F:J,MATCH(E553,'Počty dní'!C:C,0),4)</f>
        <v>47</v>
      </c>
      <c r="W553" s="166">
        <f>V553*U553</f>
        <v>573.4</v>
      </c>
      <c r="X553" s="21"/>
    </row>
    <row r="554" spans="1:24" x14ac:dyDescent="0.25">
      <c r="A554" s="140">
        <v>140</v>
      </c>
      <c r="B554" s="56">
        <v>1140</v>
      </c>
      <c r="C554" s="56" t="s">
        <v>2</v>
      </c>
      <c r="D554" s="128"/>
      <c r="E554" s="101" t="str">
        <f t="shared" ref="E554:E559" si="390">CONCATENATE(C554,D554)</f>
        <v>X</v>
      </c>
      <c r="F554" s="56" t="s">
        <v>145</v>
      </c>
      <c r="G554" s="64">
        <v>17</v>
      </c>
      <c r="H554" s="56" t="str">
        <f t="shared" ref="H554:H559" si="391">CONCATENATE(F554,"/",G554)</f>
        <v>XXX126/17</v>
      </c>
      <c r="I554" s="56" t="s">
        <v>5</v>
      </c>
      <c r="J554" s="56" t="s">
        <v>5</v>
      </c>
      <c r="K554" s="103">
        <v>0.54166666666666663</v>
      </c>
      <c r="L554" s="74">
        <v>0.54513888888888895</v>
      </c>
      <c r="M554" s="68" t="s">
        <v>56</v>
      </c>
      <c r="N554" s="104">
        <v>0.56944444444444442</v>
      </c>
      <c r="O554" s="57" t="s">
        <v>88</v>
      </c>
      <c r="P554" s="56" t="str">
        <f t="shared" si="384"/>
        <v>OK</v>
      </c>
      <c r="Q554" s="105">
        <f t="shared" si="385"/>
        <v>2.4305555555555469E-2</v>
      </c>
      <c r="R554" s="105">
        <f t="shared" si="386"/>
        <v>3.4722222222223209E-3</v>
      </c>
      <c r="S554" s="105">
        <f t="shared" si="387"/>
        <v>2.777777777777779E-2</v>
      </c>
      <c r="T554" s="105">
        <f t="shared" si="389"/>
        <v>0.16805555555555551</v>
      </c>
      <c r="U554" s="56">
        <v>21.1</v>
      </c>
      <c r="V554" s="56">
        <f>INDEX('Počty dní'!F:J,MATCH(E554,'Počty dní'!C:C,0),4)</f>
        <v>47</v>
      </c>
      <c r="W554" s="166">
        <f t="shared" si="388"/>
        <v>991.7</v>
      </c>
      <c r="X554" s="21"/>
    </row>
    <row r="555" spans="1:24" x14ac:dyDescent="0.25">
      <c r="A555" s="140">
        <v>140</v>
      </c>
      <c r="B555" s="56">
        <v>1140</v>
      </c>
      <c r="C555" s="56" t="s">
        <v>2</v>
      </c>
      <c r="D555" s="128"/>
      <c r="E555" s="101" t="str">
        <f t="shared" si="390"/>
        <v>X</v>
      </c>
      <c r="F555" s="56" t="s">
        <v>145</v>
      </c>
      <c r="G555" s="64">
        <v>22</v>
      </c>
      <c r="H555" s="56" t="str">
        <f t="shared" si="391"/>
        <v>XXX126/22</v>
      </c>
      <c r="I555" s="56" t="s">
        <v>5</v>
      </c>
      <c r="J555" s="56" t="s">
        <v>5</v>
      </c>
      <c r="K555" s="103">
        <v>0.5708333333333333</v>
      </c>
      <c r="L555" s="104">
        <v>0.57291666666666663</v>
      </c>
      <c r="M555" s="57" t="s">
        <v>88</v>
      </c>
      <c r="N555" s="104">
        <v>0.57986111111111105</v>
      </c>
      <c r="O555" s="68" t="s">
        <v>57</v>
      </c>
      <c r="P555" s="56" t="str">
        <f t="shared" si="384"/>
        <v>OK</v>
      </c>
      <c r="Q555" s="105">
        <f t="shared" si="385"/>
        <v>6.9444444444444198E-3</v>
      </c>
      <c r="R555" s="105">
        <f t="shared" si="386"/>
        <v>2.0833333333333259E-3</v>
      </c>
      <c r="S555" s="105">
        <f t="shared" si="387"/>
        <v>9.0277777777777457E-3</v>
      </c>
      <c r="T555" s="105">
        <f t="shared" si="389"/>
        <v>1.388888888888884E-3</v>
      </c>
      <c r="U555" s="56">
        <v>6.8</v>
      </c>
      <c r="V555" s="56">
        <f>INDEX('Počty dní'!F:J,MATCH(E555,'Počty dní'!C:C,0),4)</f>
        <v>47</v>
      </c>
      <c r="W555" s="166">
        <f t="shared" si="388"/>
        <v>319.59999999999997</v>
      </c>
      <c r="X555" s="21"/>
    </row>
    <row r="556" spans="1:24" x14ac:dyDescent="0.25">
      <c r="A556" s="140">
        <v>140</v>
      </c>
      <c r="B556" s="56">
        <v>1140</v>
      </c>
      <c r="C556" s="56" t="s">
        <v>2</v>
      </c>
      <c r="D556" s="128"/>
      <c r="E556" s="101" t="str">
        <f t="shared" si="390"/>
        <v>X</v>
      </c>
      <c r="F556" s="56" t="s">
        <v>145</v>
      </c>
      <c r="G556" s="64">
        <v>19</v>
      </c>
      <c r="H556" s="56" t="str">
        <f t="shared" si="391"/>
        <v>XXX126/19</v>
      </c>
      <c r="I556" s="56" t="s">
        <v>5</v>
      </c>
      <c r="J556" s="56" t="s">
        <v>5</v>
      </c>
      <c r="K556" s="103">
        <v>0.57986111111111105</v>
      </c>
      <c r="L556" s="104">
        <v>0.5805555555555556</v>
      </c>
      <c r="M556" s="68" t="s">
        <v>57</v>
      </c>
      <c r="N556" s="104">
        <v>0.58680555555555558</v>
      </c>
      <c r="O556" s="68" t="s">
        <v>109</v>
      </c>
      <c r="P556" s="56" t="str">
        <f t="shared" si="384"/>
        <v>OK</v>
      </c>
      <c r="Q556" s="105">
        <f t="shared" si="385"/>
        <v>6.2499999999999778E-3</v>
      </c>
      <c r="R556" s="105">
        <f t="shared" si="386"/>
        <v>6.94444444444553E-4</v>
      </c>
      <c r="S556" s="105">
        <f t="shared" si="387"/>
        <v>6.9444444444445308E-3</v>
      </c>
      <c r="T556" s="105">
        <f t="shared" si="389"/>
        <v>0</v>
      </c>
      <c r="U556" s="56">
        <v>5.3</v>
      </c>
      <c r="V556" s="56">
        <f>INDEX('Počty dní'!F:J,MATCH(E556,'Počty dní'!C:C,0),4)</f>
        <v>47</v>
      </c>
      <c r="W556" s="166">
        <f t="shared" si="388"/>
        <v>249.1</v>
      </c>
      <c r="X556" s="21"/>
    </row>
    <row r="557" spans="1:24" x14ac:dyDescent="0.25">
      <c r="A557" s="140">
        <v>140</v>
      </c>
      <c r="B557" s="56">
        <v>1140</v>
      </c>
      <c r="C557" s="56" t="s">
        <v>2</v>
      </c>
      <c r="D557" s="128"/>
      <c r="E557" s="101" t="str">
        <f t="shared" si="390"/>
        <v>X</v>
      </c>
      <c r="F557" s="56" t="s">
        <v>145</v>
      </c>
      <c r="G557" s="64">
        <v>24</v>
      </c>
      <c r="H557" s="56" t="str">
        <f t="shared" si="391"/>
        <v>XXX126/24</v>
      </c>
      <c r="I557" s="56" t="s">
        <v>5</v>
      </c>
      <c r="J557" s="56" t="s">
        <v>5</v>
      </c>
      <c r="K557" s="103">
        <v>0.58680555555555558</v>
      </c>
      <c r="L557" s="104">
        <v>0.59027777777777779</v>
      </c>
      <c r="M557" s="66" t="s">
        <v>109</v>
      </c>
      <c r="N557" s="104">
        <v>0.61111111111111105</v>
      </c>
      <c r="O557" s="68" t="s">
        <v>56</v>
      </c>
      <c r="P557" s="56" t="str">
        <f t="shared" si="384"/>
        <v>OK</v>
      </c>
      <c r="Q557" s="105">
        <f t="shared" si="385"/>
        <v>2.0833333333333259E-2</v>
      </c>
      <c r="R557" s="105">
        <f t="shared" si="386"/>
        <v>3.4722222222222099E-3</v>
      </c>
      <c r="S557" s="105">
        <f t="shared" si="387"/>
        <v>2.4305555555555469E-2</v>
      </c>
      <c r="T557" s="105">
        <f t="shared" si="389"/>
        <v>0</v>
      </c>
      <c r="U557" s="56">
        <v>16.8</v>
      </c>
      <c r="V557" s="56">
        <f>INDEX('Počty dní'!F:J,MATCH(E557,'Počty dní'!C:C,0),4)</f>
        <v>47</v>
      </c>
      <c r="W557" s="166">
        <f t="shared" si="388"/>
        <v>789.6</v>
      </c>
      <c r="X557" s="21"/>
    </row>
    <row r="558" spans="1:24" x14ac:dyDescent="0.25">
      <c r="A558" s="140">
        <v>140</v>
      </c>
      <c r="B558" s="56">
        <v>1140</v>
      </c>
      <c r="C558" s="56" t="s">
        <v>2</v>
      </c>
      <c r="D558" s="128"/>
      <c r="E558" s="101" t="str">
        <f t="shared" si="390"/>
        <v>X</v>
      </c>
      <c r="F558" s="56" t="s">
        <v>145</v>
      </c>
      <c r="G558" s="64">
        <v>23</v>
      </c>
      <c r="H558" s="56" t="str">
        <f t="shared" si="391"/>
        <v>XXX126/23</v>
      </c>
      <c r="I558" s="56" t="s">
        <v>5</v>
      </c>
      <c r="J558" s="56" t="s">
        <v>5</v>
      </c>
      <c r="K558" s="103">
        <v>0.625</v>
      </c>
      <c r="L558" s="74">
        <v>0.62847222222222221</v>
      </c>
      <c r="M558" s="68" t="s">
        <v>56</v>
      </c>
      <c r="N558" s="104">
        <v>0.65972222222222221</v>
      </c>
      <c r="O558" s="68" t="s">
        <v>59</v>
      </c>
      <c r="P558" s="56" t="str">
        <f t="shared" si="384"/>
        <v>OK</v>
      </c>
      <c r="Q558" s="105">
        <f t="shared" si="385"/>
        <v>3.125E-2</v>
      </c>
      <c r="R558" s="105">
        <f t="shared" si="386"/>
        <v>3.4722222222222099E-3</v>
      </c>
      <c r="S558" s="105">
        <f t="shared" si="387"/>
        <v>3.472222222222221E-2</v>
      </c>
      <c r="T558" s="105">
        <f t="shared" si="389"/>
        <v>1.3888888888888951E-2</v>
      </c>
      <c r="U558" s="56">
        <v>27.1</v>
      </c>
      <c r="V558" s="56">
        <f>INDEX('Počty dní'!F:J,MATCH(E558,'Počty dní'!C:C,0),4)</f>
        <v>47</v>
      </c>
      <c r="W558" s="166">
        <f t="shared" si="388"/>
        <v>1273.7</v>
      </c>
      <c r="X558" s="21"/>
    </row>
    <row r="559" spans="1:24" ht="15.75" thickBot="1" x14ac:dyDescent="0.3">
      <c r="A559" s="141">
        <v>140</v>
      </c>
      <c r="B559" s="58">
        <v>1140</v>
      </c>
      <c r="C559" s="58" t="s">
        <v>2</v>
      </c>
      <c r="D559" s="206"/>
      <c r="E559" s="168" t="str">
        <f t="shared" si="390"/>
        <v>X</v>
      </c>
      <c r="F559" s="58" t="s">
        <v>145</v>
      </c>
      <c r="G559" s="187">
        <v>28</v>
      </c>
      <c r="H559" s="58" t="str">
        <f t="shared" si="391"/>
        <v>XXX126/28</v>
      </c>
      <c r="I559" s="58" t="s">
        <v>5</v>
      </c>
      <c r="J559" s="58" t="s">
        <v>5</v>
      </c>
      <c r="K559" s="107">
        <v>0.67708333333333337</v>
      </c>
      <c r="L559" s="210">
        <v>0.68055555555555547</v>
      </c>
      <c r="M559" s="60" t="s">
        <v>59</v>
      </c>
      <c r="N559" s="108">
        <v>0.69236111111111109</v>
      </c>
      <c r="O559" s="60" t="s">
        <v>55</v>
      </c>
      <c r="P559" s="158"/>
      <c r="Q559" s="170">
        <f t="shared" si="385"/>
        <v>1.1805555555555625E-2</v>
      </c>
      <c r="R559" s="170">
        <f t="shared" si="386"/>
        <v>3.4722222222220989E-3</v>
      </c>
      <c r="S559" s="170">
        <f t="shared" si="387"/>
        <v>1.5277777777777724E-2</v>
      </c>
      <c r="T559" s="170">
        <f t="shared" si="389"/>
        <v>1.736111111111116E-2</v>
      </c>
      <c r="U559" s="58">
        <v>3.8</v>
      </c>
      <c r="V559" s="58">
        <f>INDEX('Počty dní'!F:J,MATCH(E559,'Počty dní'!C:C,0),4)</f>
        <v>47</v>
      </c>
      <c r="W559" s="171">
        <f t="shared" si="388"/>
        <v>178.6</v>
      </c>
      <c r="X559" s="21"/>
    </row>
    <row r="560" spans="1:24" ht="15.75" thickBot="1" x14ac:dyDescent="0.3">
      <c r="A560" s="172" t="str">
        <f ca="1">CONCATENATE(INDIRECT("R[-1]C[0]",FALSE),"celkem")</f>
        <v>140celkem</v>
      </c>
      <c r="B560" s="173"/>
      <c r="C560" s="173" t="str">
        <f ca="1">INDIRECT("R[-1]C[12]",FALSE)</f>
        <v>Strážek</v>
      </c>
      <c r="D560" s="174"/>
      <c r="E560" s="173"/>
      <c r="F560" s="175"/>
      <c r="G560" s="173"/>
      <c r="H560" s="176"/>
      <c r="I560" s="177"/>
      <c r="J560" s="178" t="str">
        <f ca="1">INDIRECT("R[-3]C[0]",FALSE)</f>
        <v>S</v>
      </c>
      <c r="K560" s="179"/>
      <c r="L560" s="180"/>
      <c r="M560" s="181"/>
      <c r="N560" s="180"/>
      <c r="O560" s="182"/>
      <c r="P560" s="173"/>
      <c r="Q560" s="183">
        <f>SUM(Q549:Q559)</f>
        <v>0.18055555555555544</v>
      </c>
      <c r="R560" s="183">
        <f>SUM(R549:R559)</f>
        <v>2.083333333333337E-2</v>
      </c>
      <c r="S560" s="183">
        <f>SUM(S549:S559)</f>
        <v>0.20138888888888881</v>
      </c>
      <c r="T560" s="183">
        <f>SUM(T549:T559)</f>
        <v>0.31388888888888894</v>
      </c>
      <c r="U560" s="184">
        <f>SUM(U549:U559)</f>
        <v>143.50000000000003</v>
      </c>
      <c r="V560" s="185"/>
      <c r="W560" s="186">
        <f>SUM(W549:W559)</f>
        <v>6744.5000000000018</v>
      </c>
      <c r="X560" s="21"/>
    </row>
    <row r="561" spans="1:24" x14ac:dyDescent="0.25">
      <c r="A561" s="109"/>
      <c r="F561" s="75"/>
      <c r="H561" s="110"/>
      <c r="I561" s="111"/>
      <c r="J561" s="112"/>
      <c r="K561" s="113"/>
      <c r="L561" s="121"/>
      <c r="M561" s="83"/>
      <c r="N561" s="121"/>
      <c r="O561" s="61"/>
      <c r="Q561" s="114"/>
      <c r="R561" s="114"/>
      <c r="S561" s="114"/>
      <c r="T561" s="114"/>
      <c r="U561" s="115"/>
      <c r="W561" s="115"/>
      <c r="X561" s="21"/>
    </row>
    <row r="562" spans="1:24" ht="15.75" thickBot="1" x14ac:dyDescent="0.3">
      <c r="D562" s="129"/>
      <c r="E562" s="116"/>
      <c r="G562" s="67"/>
      <c r="K562" s="117"/>
      <c r="L562" s="118"/>
      <c r="M562" s="70"/>
      <c r="N562" s="118"/>
      <c r="O562" s="70"/>
      <c r="X562" s="21"/>
    </row>
    <row r="563" spans="1:24" x14ac:dyDescent="0.25">
      <c r="A563" s="138">
        <v>141</v>
      </c>
      <c r="B563" s="53">
        <v>1141</v>
      </c>
      <c r="C563" s="53" t="s">
        <v>2</v>
      </c>
      <c r="D563" s="159"/>
      <c r="E563" s="160" t="str">
        <f>CONCATENATE(C563,D563)</f>
        <v>X</v>
      </c>
      <c r="F563" s="53" t="s">
        <v>140</v>
      </c>
      <c r="G563" s="188">
        <v>2</v>
      </c>
      <c r="H563" s="53" t="str">
        <f>CONCATENATE(F563,"/",G563)</f>
        <v>XXX127/2</v>
      </c>
      <c r="I563" s="53" t="s">
        <v>5</v>
      </c>
      <c r="J563" s="53" t="s">
        <v>6</v>
      </c>
      <c r="K563" s="162">
        <v>0.20069444444444443</v>
      </c>
      <c r="L563" s="163">
        <v>0.20138888888888887</v>
      </c>
      <c r="M563" s="164" t="s">
        <v>74</v>
      </c>
      <c r="N563" s="163">
        <v>0.22222222222222221</v>
      </c>
      <c r="O563" s="164" t="s">
        <v>56</v>
      </c>
      <c r="P563" s="53" t="str">
        <f t="shared" ref="P563:P570" si="392">IF(M564=O563,"OK","POZOR")</f>
        <v>OK</v>
      </c>
      <c r="Q563" s="165">
        <f t="shared" ref="Q563:Q571" si="393">IF(ISNUMBER(G563),N563-L563,IF(F563="přejezd",N563-L563,0))</f>
        <v>2.0833333333333343E-2</v>
      </c>
      <c r="R563" s="165">
        <f t="shared" ref="R563:R571" si="394">IF(ISNUMBER(G563),L563-K563,0)</f>
        <v>6.9444444444444198E-4</v>
      </c>
      <c r="S563" s="165">
        <f t="shared" ref="S563:S571" si="395">Q563+R563</f>
        <v>2.1527777777777785E-2</v>
      </c>
      <c r="T563" s="165"/>
      <c r="U563" s="53">
        <v>15.6</v>
      </c>
      <c r="V563" s="53">
        <f>INDEX('Počty dní'!F:J,MATCH(E563,'Počty dní'!C:C,0),4)</f>
        <v>47</v>
      </c>
      <c r="W563" s="98">
        <f t="shared" ref="W563:W571" si="396">V563*U563</f>
        <v>733.19999999999993</v>
      </c>
      <c r="X563" s="21"/>
    </row>
    <row r="564" spans="1:24" x14ac:dyDescent="0.25">
      <c r="A564" s="140">
        <v>141</v>
      </c>
      <c r="B564" s="56">
        <v>1141</v>
      </c>
      <c r="C564" s="56" t="s">
        <v>2</v>
      </c>
      <c r="D564" s="128"/>
      <c r="E564" s="101" t="str">
        <f>CONCATENATE(C564,D564)</f>
        <v>X</v>
      </c>
      <c r="F564" s="56" t="s">
        <v>139</v>
      </c>
      <c r="G564" s="64">
        <v>1</v>
      </c>
      <c r="H564" s="56" t="str">
        <f>CONCATENATE(F564,"/",G564)</f>
        <v>XXX124/1</v>
      </c>
      <c r="I564" s="56" t="s">
        <v>5</v>
      </c>
      <c r="J564" s="56" t="s">
        <v>6</v>
      </c>
      <c r="K564" s="103">
        <v>0.22222222222222221</v>
      </c>
      <c r="L564" s="104">
        <v>0.22361111111111109</v>
      </c>
      <c r="M564" s="57" t="s">
        <v>56</v>
      </c>
      <c r="N564" s="104">
        <v>0.25069444444444444</v>
      </c>
      <c r="O564" s="57" t="s">
        <v>71</v>
      </c>
      <c r="P564" s="56" t="str">
        <f t="shared" si="392"/>
        <v>OK</v>
      </c>
      <c r="Q564" s="105">
        <f t="shared" si="393"/>
        <v>2.7083333333333348E-2</v>
      </c>
      <c r="R564" s="105">
        <f t="shared" si="394"/>
        <v>1.388888888888884E-3</v>
      </c>
      <c r="S564" s="105">
        <f t="shared" si="395"/>
        <v>2.8472222222222232E-2</v>
      </c>
      <c r="T564" s="105">
        <f t="shared" ref="T564:T571" si="397">K564-N563</f>
        <v>0</v>
      </c>
      <c r="U564" s="56">
        <v>23.8</v>
      </c>
      <c r="V564" s="56">
        <f>INDEX('Počty dní'!F:J,MATCH(E564,'Počty dní'!C:C,0),4)</f>
        <v>47</v>
      </c>
      <c r="W564" s="166">
        <f t="shared" si="396"/>
        <v>1118.6000000000001</v>
      </c>
      <c r="X564" s="21"/>
    </row>
    <row r="565" spans="1:24" x14ac:dyDescent="0.25">
      <c r="A565" s="140">
        <v>141</v>
      </c>
      <c r="B565" s="56">
        <v>1141</v>
      </c>
      <c r="C565" s="56" t="s">
        <v>2</v>
      </c>
      <c r="D565" s="128"/>
      <c r="E565" s="101" t="str">
        <f>CONCATENATE(C565,D565)</f>
        <v>X</v>
      </c>
      <c r="F565" s="56" t="s">
        <v>139</v>
      </c>
      <c r="G565" s="64">
        <v>6</v>
      </c>
      <c r="H565" s="56" t="str">
        <f>CONCATENATE(F565,"/",G565)</f>
        <v>XXX124/6</v>
      </c>
      <c r="I565" s="56" t="s">
        <v>5</v>
      </c>
      <c r="J565" s="56" t="s">
        <v>6</v>
      </c>
      <c r="K565" s="103">
        <v>0.25555555555555559</v>
      </c>
      <c r="L565" s="104">
        <v>0.25694444444444448</v>
      </c>
      <c r="M565" s="57" t="s">
        <v>71</v>
      </c>
      <c r="N565" s="104">
        <v>0.28541666666666665</v>
      </c>
      <c r="O565" s="57" t="s">
        <v>56</v>
      </c>
      <c r="P565" s="56" t="str">
        <f t="shared" si="392"/>
        <v>OK</v>
      </c>
      <c r="Q565" s="105">
        <f t="shared" si="393"/>
        <v>2.8472222222222177E-2</v>
      </c>
      <c r="R565" s="105">
        <f t="shared" si="394"/>
        <v>1.388888888888884E-3</v>
      </c>
      <c r="S565" s="105">
        <f t="shared" si="395"/>
        <v>2.9861111111111061E-2</v>
      </c>
      <c r="T565" s="105">
        <f t="shared" si="397"/>
        <v>4.8611111111111494E-3</v>
      </c>
      <c r="U565" s="56">
        <v>23.8</v>
      </c>
      <c r="V565" s="56">
        <f>INDEX('Počty dní'!F:J,MATCH(E565,'Počty dní'!C:C,0),4)</f>
        <v>47</v>
      </c>
      <c r="W565" s="166">
        <f t="shared" si="396"/>
        <v>1118.6000000000001</v>
      </c>
      <c r="X565" s="21"/>
    </row>
    <row r="566" spans="1:24" x14ac:dyDescent="0.25">
      <c r="A566" s="140">
        <v>141</v>
      </c>
      <c r="B566" s="56">
        <v>1141</v>
      </c>
      <c r="C566" s="56" t="s">
        <v>2</v>
      </c>
      <c r="D566" s="102"/>
      <c r="E566" s="101" t="str">
        <f>CONCATENATE(C566,D566)</f>
        <v>X</v>
      </c>
      <c r="F566" s="56" t="s">
        <v>132</v>
      </c>
      <c r="G566" s="64">
        <v>7</v>
      </c>
      <c r="H566" s="56" t="str">
        <f>CONCATENATE(F566,"/",G566)</f>
        <v>XXX115/7</v>
      </c>
      <c r="I566" s="56" t="s">
        <v>5</v>
      </c>
      <c r="J566" s="56" t="s">
        <v>6</v>
      </c>
      <c r="K566" s="103">
        <v>0.40625</v>
      </c>
      <c r="L566" s="104">
        <v>0.40833333333333338</v>
      </c>
      <c r="M566" s="57" t="s">
        <v>56</v>
      </c>
      <c r="N566" s="104">
        <v>0.46666666666666662</v>
      </c>
      <c r="O566" s="57" t="s">
        <v>29</v>
      </c>
      <c r="P566" s="56" t="str">
        <f t="shared" si="392"/>
        <v>OK</v>
      </c>
      <c r="Q566" s="105">
        <f t="shared" si="393"/>
        <v>5.8333333333333237E-2</v>
      </c>
      <c r="R566" s="105">
        <f t="shared" si="394"/>
        <v>2.0833333333333814E-3</v>
      </c>
      <c r="S566" s="105">
        <f t="shared" si="395"/>
        <v>6.0416666666666619E-2</v>
      </c>
      <c r="T566" s="105">
        <f t="shared" si="397"/>
        <v>0.12083333333333335</v>
      </c>
      <c r="U566" s="56">
        <v>44.7</v>
      </c>
      <c r="V566" s="56">
        <f>INDEX('Počty dní'!F:J,MATCH(E566,'Počty dní'!C:C,0),4)</f>
        <v>47</v>
      </c>
      <c r="W566" s="166">
        <f>V566*U566</f>
        <v>2100.9</v>
      </c>
      <c r="X566" s="21"/>
    </row>
    <row r="567" spans="1:24" x14ac:dyDescent="0.25">
      <c r="A567" s="140">
        <v>141</v>
      </c>
      <c r="B567" s="56">
        <v>1141</v>
      </c>
      <c r="C567" s="56" t="s">
        <v>2</v>
      </c>
      <c r="D567" s="102"/>
      <c r="E567" s="101" t="str">
        <f>CONCATENATE(C567,D567)</f>
        <v>X</v>
      </c>
      <c r="F567" s="56" t="s">
        <v>132</v>
      </c>
      <c r="G567" s="64">
        <v>10</v>
      </c>
      <c r="H567" s="56" t="str">
        <f>CONCATENATE(F567,"/",G567)</f>
        <v>XXX115/10</v>
      </c>
      <c r="I567" s="56" t="s">
        <v>5</v>
      </c>
      <c r="J567" s="56" t="s">
        <v>6</v>
      </c>
      <c r="K567" s="103">
        <v>0.53263888888888888</v>
      </c>
      <c r="L567" s="104">
        <v>0.53333333333333333</v>
      </c>
      <c r="M567" s="57" t="s">
        <v>29</v>
      </c>
      <c r="N567" s="104">
        <v>0.59375</v>
      </c>
      <c r="O567" s="57" t="s">
        <v>56</v>
      </c>
      <c r="P567" s="56" t="str">
        <f t="shared" si="392"/>
        <v>OK</v>
      </c>
      <c r="Q567" s="105">
        <f t="shared" si="393"/>
        <v>6.0416666666666674E-2</v>
      </c>
      <c r="R567" s="105">
        <f t="shared" si="394"/>
        <v>6.9444444444444198E-4</v>
      </c>
      <c r="S567" s="105">
        <f t="shared" si="395"/>
        <v>6.1111111111111116E-2</v>
      </c>
      <c r="T567" s="105">
        <f t="shared" si="397"/>
        <v>6.5972222222222265E-2</v>
      </c>
      <c r="U567" s="56">
        <v>47.5</v>
      </c>
      <c r="V567" s="56">
        <f>INDEX('Počty dní'!F:J,MATCH(E567,'Počty dní'!C:C,0),4)</f>
        <v>47</v>
      </c>
      <c r="W567" s="166">
        <f>V567*U567</f>
        <v>2232.5</v>
      </c>
      <c r="X567" s="21"/>
    </row>
    <row r="568" spans="1:24" x14ac:dyDescent="0.25">
      <c r="A568" s="140">
        <v>141</v>
      </c>
      <c r="B568" s="56">
        <v>1141</v>
      </c>
      <c r="C568" s="56" t="s">
        <v>2</v>
      </c>
      <c r="D568" s="128"/>
      <c r="E568" s="101" t="str">
        <f t="shared" ref="E568" si="398">CONCATENATE(C568,D568)</f>
        <v>X</v>
      </c>
      <c r="F568" s="56" t="s">
        <v>140</v>
      </c>
      <c r="G568" s="71">
        <v>5</v>
      </c>
      <c r="H568" s="56" t="str">
        <f t="shared" ref="H568" si="399">CONCATENATE(F568,"/",G568)</f>
        <v>XXX127/5</v>
      </c>
      <c r="I568" s="56" t="s">
        <v>5</v>
      </c>
      <c r="J568" s="56" t="s">
        <v>6</v>
      </c>
      <c r="K568" s="103">
        <v>0.60277777777777775</v>
      </c>
      <c r="L568" s="104">
        <v>0.60555555555555551</v>
      </c>
      <c r="M568" s="57" t="s">
        <v>56</v>
      </c>
      <c r="N568" s="104">
        <v>0.63680555555555551</v>
      </c>
      <c r="O568" s="57" t="s">
        <v>56</v>
      </c>
      <c r="P568" s="56" t="str">
        <f t="shared" si="392"/>
        <v>OK</v>
      </c>
      <c r="Q568" s="105">
        <f t="shared" si="393"/>
        <v>3.125E-2</v>
      </c>
      <c r="R568" s="105">
        <f t="shared" si="394"/>
        <v>2.7777777777777679E-3</v>
      </c>
      <c r="S568" s="105">
        <f t="shared" si="395"/>
        <v>3.4027777777777768E-2</v>
      </c>
      <c r="T568" s="105">
        <f t="shared" si="397"/>
        <v>9.0277777777777457E-3</v>
      </c>
      <c r="U568" s="56">
        <v>26</v>
      </c>
      <c r="V568" s="56">
        <f>INDEX('Počty dní'!F:J,MATCH(E568,'Počty dní'!C:C,0),4)</f>
        <v>47</v>
      </c>
      <c r="W568" s="166">
        <f>V568*U568</f>
        <v>1222</v>
      </c>
      <c r="X568" s="21"/>
    </row>
    <row r="569" spans="1:24" x14ac:dyDescent="0.25">
      <c r="A569" s="140">
        <v>141</v>
      </c>
      <c r="B569" s="56">
        <v>1141</v>
      </c>
      <c r="C569" s="56" t="s">
        <v>2</v>
      </c>
      <c r="D569" s="128"/>
      <c r="E569" s="101" t="str">
        <f>CONCATENATE(C569,D569)</f>
        <v>X</v>
      </c>
      <c r="F569" s="54" t="s">
        <v>138</v>
      </c>
      <c r="G569" s="64">
        <v>57</v>
      </c>
      <c r="H569" s="56" t="str">
        <f>CONCATENATE(F569,"/",G569)</f>
        <v>XXX121/57</v>
      </c>
      <c r="I569" s="56" t="s">
        <v>5</v>
      </c>
      <c r="J569" s="56" t="s">
        <v>6</v>
      </c>
      <c r="K569" s="103">
        <v>0.64374999999999993</v>
      </c>
      <c r="L569" s="104">
        <v>0.64583333333333337</v>
      </c>
      <c r="M569" s="68" t="s">
        <v>56</v>
      </c>
      <c r="N569" s="104">
        <v>0.66527777777777775</v>
      </c>
      <c r="O569" s="68" t="s">
        <v>60</v>
      </c>
      <c r="P569" s="56" t="str">
        <f t="shared" si="392"/>
        <v>OK</v>
      </c>
      <c r="Q569" s="105">
        <f t="shared" si="393"/>
        <v>1.9444444444444375E-2</v>
      </c>
      <c r="R569" s="105">
        <f t="shared" si="394"/>
        <v>2.083333333333437E-3</v>
      </c>
      <c r="S569" s="105">
        <f t="shared" si="395"/>
        <v>2.1527777777777812E-2</v>
      </c>
      <c r="T569" s="105">
        <f t="shared" si="397"/>
        <v>6.9444444444444198E-3</v>
      </c>
      <c r="U569" s="56">
        <v>17.8</v>
      </c>
      <c r="V569" s="56">
        <f>INDEX('Počty dní'!F:J,MATCH(E569,'Počty dní'!C:C,0),4)</f>
        <v>47</v>
      </c>
      <c r="W569" s="166">
        <f>V569*U569</f>
        <v>836.6</v>
      </c>
      <c r="X569" s="21"/>
    </row>
    <row r="570" spans="1:24" x14ac:dyDescent="0.25">
      <c r="A570" s="140">
        <v>141</v>
      </c>
      <c r="B570" s="56">
        <v>1141</v>
      </c>
      <c r="C570" s="56" t="s">
        <v>2</v>
      </c>
      <c r="D570" s="128"/>
      <c r="E570" s="101" t="str">
        <f t="shared" ref="E570:E571" si="400">CONCATENATE(C570,D570)</f>
        <v>X</v>
      </c>
      <c r="F570" s="54" t="s">
        <v>138</v>
      </c>
      <c r="G570" s="64">
        <v>60</v>
      </c>
      <c r="H570" s="56" t="str">
        <f t="shared" ref="H570:H571" si="401">CONCATENATE(F570,"/",G570)</f>
        <v>XXX121/60</v>
      </c>
      <c r="I570" s="56" t="s">
        <v>5</v>
      </c>
      <c r="J570" s="56" t="s">
        <v>6</v>
      </c>
      <c r="K570" s="103">
        <v>0.66875000000000007</v>
      </c>
      <c r="L570" s="104">
        <v>0.67013888888888884</v>
      </c>
      <c r="M570" s="68" t="s">
        <v>60</v>
      </c>
      <c r="N570" s="104">
        <v>0.69097222222222221</v>
      </c>
      <c r="O570" s="68" t="s">
        <v>56</v>
      </c>
      <c r="P570" s="56" t="str">
        <f t="shared" si="392"/>
        <v>OK</v>
      </c>
      <c r="Q570" s="105">
        <f t="shared" si="393"/>
        <v>2.083333333333337E-2</v>
      </c>
      <c r="R570" s="105">
        <f t="shared" si="394"/>
        <v>1.3888888888887729E-3</v>
      </c>
      <c r="S570" s="105">
        <f t="shared" si="395"/>
        <v>2.2222222222222143E-2</v>
      </c>
      <c r="T570" s="105">
        <f t="shared" si="397"/>
        <v>3.4722222222223209E-3</v>
      </c>
      <c r="U570" s="56">
        <v>17.8</v>
      </c>
      <c r="V570" s="56">
        <f>INDEX('Počty dní'!F:J,MATCH(E570,'Počty dní'!C:C,0),4)</f>
        <v>47</v>
      </c>
      <c r="W570" s="166">
        <f t="shared" si="396"/>
        <v>836.6</v>
      </c>
      <c r="X570" s="21"/>
    </row>
    <row r="571" spans="1:24" ht="15.75" thickBot="1" x14ac:dyDescent="0.3">
      <c r="A571" s="141">
        <v>141</v>
      </c>
      <c r="B571" s="58">
        <v>1141</v>
      </c>
      <c r="C571" s="58" t="s">
        <v>2</v>
      </c>
      <c r="D571" s="167"/>
      <c r="E571" s="168" t="str">
        <f t="shared" si="400"/>
        <v>X</v>
      </c>
      <c r="F571" s="58" t="s">
        <v>140</v>
      </c>
      <c r="G571" s="197">
        <v>7</v>
      </c>
      <c r="H571" s="58" t="str">
        <f t="shared" si="401"/>
        <v>XXX127/7</v>
      </c>
      <c r="I571" s="58" t="s">
        <v>5</v>
      </c>
      <c r="J571" s="58" t="s">
        <v>6</v>
      </c>
      <c r="K571" s="107">
        <v>0.69097222222222221</v>
      </c>
      <c r="L571" s="108">
        <v>0.69236111111111109</v>
      </c>
      <c r="M571" s="60" t="s">
        <v>56</v>
      </c>
      <c r="N571" s="108">
        <v>0.71180555555555547</v>
      </c>
      <c r="O571" s="60" t="s">
        <v>74</v>
      </c>
      <c r="P571" s="158"/>
      <c r="Q571" s="170">
        <f t="shared" si="393"/>
        <v>1.9444444444444375E-2</v>
      </c>
      <c r="R571" s="170">
        <f t="shared" si="394"/>
        <v>1.388888888888884E-3</v>
      </c>
      <c r="S571" s="170">
        <f t="shared" si="395"/>
        <v>2.0833333333333259E-2</v>
      </c>
      <c r="T571" s="170">
        <f t="shared" si="397"/>
        <v>0</v>
      </c>
      <c r="U571" s="58">
        <v>14.2</v>
      </c>
      <c r="V571" s="58">
        <f>INDEX('Počty dní'!F:J,MATCH(E571,'Počty dní'!C:C,0),4)</f>
        <v>47</v>
      </c>
      <c r="W571" s="171">
        <f t="shared" si="396"/>
        <v>667.4</v>
      </c>
      <c r="X571" s="21"/>
    </row>
    <row r="572" spans="1:24" ht="15.75" thickBot="1" x14ac:dyDescent="0.3">
      <c r="A572" s="172" t="str">
        <f ca="1">CONCATENATE(INDIRECT("R[-1]C[0]",FALSE),"celkem")</f>
        <v>141celkem</v>
      </c>
      <c r="B572" s="173"/>
      <c r="C572" s="173" t="str">
        <f ca="1">INDIRECT("R[-1]C[12]",FALSE)</f>
        <v>Rozsochy,Kundratice</v>
      </c>
      <c r="D572" s="174"/>
      <c r="E572" s="173"/>
      <c r="F572" s="175"/>
      <c r="G572" s="173"/>
      <c r="H572" s="176"/>
      <c r="I572" s="177"/>
      <c r="J572" s="178" t="str">
        <f ca="1">INDIRECT("R[-3]C[0]",FALSE)</f>
        <v>V</v>
      </c>
      <c r="K572" s="179"/>
      <c r="L572" s="180"/>
      <c r="M572" s="181"/>
      <c r="N572" s="180"/>
      <c r="O572" s="182"/>
      <c r="P572" s="173"/>
      <c r="Q572" s="183">
        <f>SUM(Q563:Q571)</f>
        <v>0.28611111111111087</v>
      </c>
      <c r="R572" s="183">
        <f>SUM(R563:R571)</f>
        <v>1.3888888888888895E-2</v>
      </c>
      <c r="S572" s="183">
        <f>SUM(S563:S571)</f>
        <v>0.29999999999999982</v>
      </c>
      <c r="T572" s="183">
        <f>SUM(T563:T571)</f>
        <v>0.21111111111111125</v>
      </c>
      <c r="U572" s="184">
        <f>SUM(U563:U571)</f>
        <v>231.20000000000002</v>
      </c>
      <c r="V572" s="185"/>
      <c r="W572" s="186">
        <f>SUM(W563:W571)</f>
        <v>10866.400000000001</v>
      </c>
      <c r="X572" s="21"/>
    </row>
    <row r="573" spans="1:24" x14ac:dyDescent="0.25">
      <c r="D573" s="129"/>
      <c r="E573" s="116"/>
      <c r="G573" s="67"/>
      <c r="K573" s="117"/>
      <c r="L573" s="118"/>
      <c r="M573" s="63"/>
      <c r="N573" s="118"/>
      <c r="O573" s="63"/>
      <c r="X573" s="21"/>
    </row>
    <row r="574" spans="1:24" ht="15.75" thickBot="1" x14ac:dyDescent="0.3">
      <c r="D574" s="129"/>
      <c r="E574" s="116"/>
      <c r="G574" s="67"/>
      <c r="K574" s="117"/>
      <c r="L574" s="118"/>
      <c r="M574" s="70"/>
      <c r="N574" s="118"/>
      <c r="O574" s="70"/>
      <c r="X574" s="21"/>
    </row>
    <row r="575" spans="1:24" x14ac:dyDescent="0.25">
      <c r="A575" s="138">
        <v>142</v>
      </c>
      <c r="B575" s="53">
        <v>1142</v>
      </c>
      <c r="C575" s="53" t="s">
        <v>2</v>
      </c>
      <c r="D575" s="159"/>
      <c r="E575" s="160" t="str">
        <f t="shared" ref="E575:E580" si="402">CONCATENATE(C575,D575)</f>
        <v>X</v>
      </c>
      <c r="F575" s="53" t="s">
        <v>139</v>
      </c>
      <c r="G575" s="188">
        <v>2</v>
      </c>
      <c r="H575" s="53" t="str">
        <f t="shared" ref="H575" si="403">CONCATENATE(F575,"/",G575)</f>
        <v>XXX124/2</v>
      </c>
      <c r="I575" s="53" t="s">
        <v>5</v>
      </c>
      <c r="J575" s="53" t="s">
        <v>5</v>
      </c>
      <c r="K575" s="162">
        <v>0.17569444444444446</v>
      </c>
      <c r="L575" s="163">
        <v>0.17708333333333334</v>
      </c>
      <c r="M575" s="164" t="s">
        <v>72</v>
      </c>
      <c r="N575" s="163">
        <v>0.20416666666666669</v>
      </c>
      <c r="O575" s="164" t="s">
        <v>56</v>
      </c>
      <c r="P575" s="53" t="str">
        <f t="shared" ref="P575:P587" si="404">IF(M576=O575,"OK","POZOR")</f>
        <v>OK</v>
      </c>
      <c r="Q575" s="165">
        <f t="shared" ref="Q575:Q588" si="405">IF(ISNUMBER(G575),N575-L575,IF(F575="přejezd",N575-L575,0))</f>
        <v>2.7083333333333348E-2</v>
      </c>
      <c r="R575" s="165">
        <f t="shared" ref="R575:R588" si="406">IF(ISNUMBER(G575),L575-K575,0)</f>
        <v>1.388888888888884E-3</v>
      </c>
      <c r="S575" s="165">
        <f t="shared" ref="S575:S588" si="407">Q575+R575</f>
        <v>2.8472222222222232E-2</v>
      </c>
      <c r="T575" s="165"/>
      <c r="U575" s="53">
        <v>21.7</v>
      </c>
      <c r="V575" s="53">
        <f>INDEX('Počty dní'!F:J,MATCH(E575,'Počty dní'!C:C,0),4)</f>
        <v>47</v>
      </c>
      <c r="W575" s="98">
        <f t="shared" ref="W575:W588" si="408">V575*U575</f>
        <v>1019.9</v>
      </c>
      <c r="X575" s="21"/>
    </row>
    <row r="576" spans="1:24" x14ac:dyDescent="0.25">
      <c r="A576" s="140">
        <v>142</v>
      </c>
      <c r="B576" s="56">
        <v>1142</v>
      </c>
      <c r="C576" s="56" t="s">
        <v>2</v>
      </c>
      <c r="D576" s="128"/>
      <c r="E576" s="101" t="str">
        <f t="shared" si="402"/>
        <v>X</v>
      </c>
      <c r="F576" s="56" t="s">
        <v>145</v>
      </c>
      <c r="G576" s="64">
        <v>3</v>
      </c>
      <c r="H576" s="56" t="str">
        <f t="shared" ref="H576:H584" si="409">CONCATENATE(F576,"/",G576)</f>
        <v>XXX126/3</v>
      </c>
      <c r="I576" s="56" t="s">
        <v>5</v>
      </c>
      <c r="J576" s="56" t="s">
        <v>5</v>
      </c>
      <c r="K576" s="103">
        <v>0.21736111111111112</v>
      </c>
      <c r="L576" s="104">
        <v>0.21875</v>
      </c>
      <c r="M576" s="57" t="s">
        <v>56</v>
      </c>
      <c r="N576" s="104">
        <v>0.23819444444444446</v>
      </c>
      <c r="O576" s="66" t="s">
        <v>109</v>
      </c>
      <c r="P576" s="56" t="str">
        <f t="shared" si="404"/>
        <v>OK</v>
      </c>
      <c r="Q576" s="105">
        <f t="shared" si="405"/>
        <v>1.9444444444444459E-2</v>
      </c>
      <c r="R576" s="105">
        <f t="shared" si="406"/>
        <v>1.388888888888884E-3</v>
      </c>
      <c r="S576" s="105">
        <f t="shared" si="407"/>
        <v>2.0833333333333343E-2</v>
      </c>
      <c r="T576" s="105">
        <f t="shared" ref="T576:T588" si="410">K576-N575</f>
        <v>1.3194444444444425E-2</v>
      </c>
      <c r="U576" s="56">
        <v>16.8</v>
      </c>
      <c r="V576" s="56">
        <f>INDEX('Počty dní'!F:J,MATCH(E576,'Počty dní'!C:C,0),4)</f>
        <v>47</v>
      </c>
      <c r="W576" s="166">
        <f t="shared" si="408"/>
        <v>789.6</v>
      </c>
      <c r="X576" s="21"/>
    </row>
    <row r="577" spans="1:24" x14ac:dyDescent="0.25">
      <c r="A577" s="140">
        <v>142</v>
      </c>
      <c r="B577" s="56">
        <v>1142</v>
      </c>
      <c r="C577" s="56" t="s">
        <v>2</v>
      </c>
      <c r="D577" s="128"/>
      <c r="E577" s="101" t="str">
        <f t="shared" si="402"/>
        <v>X</v>
      </c>
      <c r="F577" s="56" t="s">
        <v>145</v>
      </c>
      <c r="G577" s="64">
        <v>6</v>
      </c>
      <c r="H577" s="56" t="str">
        <f t="shared" si="409"/>
        <v>XXX126/6</v>
      </c>
      <c r="I577" s="56" t="s">
        <v>5</v>
      </c>
      <c r="J577" s="56" t="s">
        <v>5</v>
      </c>
      <c r="K577" s="103">
        <v>0.23819444444444446</v>
      </c>
      <c r="L577" s="104">
        <v>0.23958333333333334</v>
      </c>
      <c r="M577" s="66" t="s">
        <v>109</v>
      </c>
      <c r="N577" s="104">
        <v>0.24513888888888888</v>
      </c>
      <c r="O577" s="66" t="s">
        <v>57</v>
      </c>
      <c r="P577" s="56" t="str">
        <f t="shared" si="404"/>
        <v>OK</v>
      </c>
      <c r="Q577" s="105">
        <f t="shared" si="405"/>
        <v>5.5555555555555358E-3</v>
      </c>
      <c r="R577" s="105">
        <f t="shared" si="406"/>
        <v>1.388888888888884E-3</v>
      </c>
      <c r="S577" s="105">
        <f t="shared" si="407"/>
        <v>6.9444444444444198E-3</v>
      </c>
      <c r="T577" s="105">
        <f t="shared" si="410"/>
        <v>0</v>
      </c>
      <c r="U577" s="56">
        <v>5.3</v>
      </c>
      <c r="V577" s="56">
        <f>INDEX('Počty dní'!F:J,MATCH(E577,'Počty dní'!C:C,0),4)</f>
        <v>47</v>
      </c>
      <c r="W577" s="166">
        <f t="shared" si="408"/>
        <v>249.1</v>
      </c>
      <c r="X577" s="21"/>
    </row>
    <row r="578" spans="1:24" x14ac:dyDescent="0.25">
      <c r="A578" s="140">
        <v>142</v>
      </c>
      <c r="B578" s="56">
        <v>1142</v>
      </c>
      <c r="C578" s="56" t="s">
        <v>2</v>
      </c>
      <c r="D578" s="128"/>
      <c r="E578" s="101" t="str">
        <f t="shared" si="402"/>
        <v>X</v>
      </c>
      <c r="F578" s="56" t="s">
        <v>145</v>
      </c>
      <c r="G578" s="64">
        <v>5</v>
      </c>
      <c r="H578" s="56" t="str">
        <f t="shared" si="409"/>
        <v>XXX126/5</v>
      </c>
      <c r="I578" s="56" t="s">
        <v>5</v>
      </c>
      <c r="J578" s="56" t="s">
        <v>5</v>
      </c>
      <c r="K578" s="103">
        <v>0.24513888888888888</v>
      </c>
      <c r="L578" s="104">
        <v>0.24652777777777779</v>
      </c>
      <c r="M578" s="66" t="s">
        <v>57</v>
      </c>
      <c r="N578" s="104">
        <v>0.25069444444444444</v>
      </c>
      <c r="O578" s="68" t="s">
        <v>55</v>
      </c>
      <c r="P578" s="56" t="str">
        <f t="shared" si="404"/>
        <v>OK</v>
      </c>
      <c r="Q578" s="105">
        <f t="shared" si="405"/>
        <v>4.1666666666666519E-3</v>
      </c>
      <c r="R578" s="105">
        <f t="shared" si="406"/>
        <v>1.3888888888889117E-3</v>
      </c>
      <c r="S578" s="105">
        <f t="shared" si="407"/>
        <v>5.5555555555555636E-3</v>
      </c>
      <c r="T578" s="105">
        <f t="shared" si="410"/>
        <v>0</v>
      </c>
      <c r="U578" s="56">
        <v>4.5999999999999996</v>
      </c>
      <c r="V578" s="56">
        <f>INDEX('Počty dní'!F:J,MATCH(E578,'Počty dní'!C:C,0),4)</f>
        <v>47</v>
      </c>
      <c r="W578" s="166">
        <f t="shared" si="408"/>
        <v>216.2</v>
      </c>
      <c r="X578" s="21"/>
    </row>
    <row r="579" spans="1:24" x14ac:dyDescent="0.25">
      <c r="A579" s="140">
        <v>142</v>
      </c>
      <c r="B579" s="56">
        <v>1142</v>
      </c>
      <c r="C579" s="56" t="s">
        <v>2</v>
      </c>
      <c r="D579" s="128"/>
      <c r="E579" s="101" t="str">
        <f t="shared" si="402"/>
        <v>X</v>
      </c>
      <c r="F579" s="56" t="s">
        <v>145</v>
      </c>
      <c r="G579" s="64">
        <v>8</v>
      </c>
      <c r="H579" s="56" t="str">
        <f t="shared" si="409"/>
        <v>XXX126/8</v>
      </c>
      <c r="I579" s="56" t="s">
        <v>5</v>
      </c>
      <c r="J579" s="56" t="s">
        <v>5</v>
      </c>
      <c r="K579" s="103">
        <v>0.25069444444444444</v>
      </c>
      <c r="L579" s="104">
        <v>0.25208333333333333</v>
      </c>
      <c r="M579" s="68" t="s">
        <v>55</v>
      </c>
      <c r="N579" s="104">
        <v>0.27083333333333331</v>
      </c>
      <c r="O579" s="68" t="s">
        <v>56</v>
      </c>
      <c r="P579" s="56" t="str">
        <f t="shared" si="404"/>
        <v>OK</v>
      </c>
      <c r="Q579" s="105">
        <f t="shared" si="405"/>
        <v>1.8749999999999989E-2</v>
      </c>
      <c r="R579" s="105">
        <f t="shared" si="406"/>
        <v>1.388888888888884E-3</v>
      </c>
      <c r="S579" s="105">
        <f t="shared" si="407"/>
        <v>2.0138888888888873E-2</v>
      </c>
      <c r="T579" s="105">
        <f t="shared" si="410"/>
        <v>0</v>
      </c>
      <c r="U579" s="56">
        <v>16.100000000000001</v>
      </c>
      <c r="V579" s="56">
        <f>INDEX('Počty dní'!F:J,MATCH(E579,'Počty dní'!C:C,0),4)</f>
        <v>47</v>
      </c>
      <c r="W579" s="166">
        <f t="shared" si="408"/>
        <v>756.7</v>
      </c>
      <c r="X579" s="21"/>
    </row>
    <row r="580" spans="1:24" x14ac:dyDescent="0.25">
      <c r="A580" s="140">
        <v>142</v>
      </c>
      <c r="B580" s="56">
        <v>1142</v>
      </c>
      <c r="C580" s="56" t="s">
        <v>2</v>
      </c>
      <c r="D580" s="128"/>
      <c r="E580" s="101" t="str">
        <f t="shared" si="402"/>
        <v>X</v>
      </c>
      <c r="F580" s="56" t="s">
        <v>140</v>
      </c>
      <c r="G580" s="71">
        <v>4</v>
      </c>
      <c r="H580" s="56" t="str">
        <f t="shared" si="409"/>
        <v>XXX127/4</v>
      </c>
      <c r="I580" s="56" t="s">
        <v>5</v>
      </c>
      <c r="J580" s="56" t="s">
        <v>5</v>
      </c>
      <c r="K580" s="103">
        <v>0.28055555555555556</v>
      </c>
      <c r="L580" s="104">
        <v>0.28125</v>
      </c>
      <c r="M580" s="57" t="s">
        <v>56</v>
      </c>
      <c r="N580" s="104">
        <v>0.31111111111111112</v>
      </c>
      <c r="O580" s="57" t="s">
        <v>56</v>
      </c>
      <c r="P580" s="56" t="str">
        <f t="shared" si="404"/>
        <v>OK</v>
      </c>
      <c r="Q580" s="105">
        <f t="shared" si="405"/>
        <v>2.9861111111111116E-2</v>
      </c>
      <c r="R580" s="105">
        <f t="shared" si="406"/>
        <v>6.9444444444444198E-4</v>
      </c>
      <c r="S580" s="105">
        <f t="shared" si="407"/>
        <v>3.0555555555555558E-2</v>
      </c>
      <c r="T580" s="105">
        <f t="shared" si="410"/>
        <v>9.7222222222222432E-3</v>
      </c>
      <c r="U580" s="56">
        <v>24.6</v>
      </c>
      <c r="V580" s="56">
        <f>INDEX('Počty dní'!F:J,MATCH(E580,'Počty dní'!C:C,0),4)</f>
        <v>47</v>
      </c>
      <c r="W580" s="166">
        <f t="shared" si="408"/>
        <v>1156.2</v>
      </c>
      <c r="X580" s="21"/>
    </row>
    <row r="581" spans="1:24" x14ac:dyDescent="0.25">
      <c r="A581" s="140">
        <v>142</v>
      </c>
      <c r="B581" s="56">
        <v>1142</v>
      </c>
      <c r="C581" s="56" t="s">
        <v>2</v>
      </c>
      <c r="D581" s="128"/>
      <c r="E581" s="101" t="str">
        <f>CONCATENATE(C581,D581)</f>
        <v>X</v>
      </c>
      <c r="F581" s="56" t="s">
        <v>139</v>
      </c>
      <c r="G581" s="64">
        <v>7</v>
      </c>
      <c r="H581" s="56" t="str">
        <f>CONCATENATE(F581,"/",G581)</f>
        <v>XXX124/7</v>
      </c>
      <c r="I581" s="56" t="s">
        <v>5</v>
      </c>
      <c r="J581" s="56" t="s">
        <v>5</v>
      </c>
      <c r="K581" s="103">
        <v>0.4145833333333333</v>
      </c>
      <c r="L581" s="104">
        <v>0.41736111111111113</v>
      </c>
      <c r="M581" s="68" t="s">
        <v>56</v>
      </c>
      <c r="N581" s="104">
        <v>0.43194444444444446</v>
      </c>
      <c r="O581" s="81" t="s">
        <v>90</v>
      </c>
      <c r="P581" s="56" t="str">
        <f t="shared" si="404"/>
        <v>OK</v>
      </c>
      <c r="Q581" s="105">
        <f t="shared" si="405"/>
        <v>1.4583333333333337E-2</v>
      </c>
      <c r="R581" s="105">
        <f t="shared" si="406"/>
        <v>2.7777777777778234E-3</v>
      </c>
      <c r="S581" s="105">
        <f t="shared" si="407"/>
        <v>1.736111111111116E-2</v>
      </c>
      <c r="T581" s="105">
        <f t="shared" si="410"/>
        <v>0.10347222222222219</v>
      </c>
      <c r="U581" s="56">
        <v>12.5</v>
      </c>
      <c r="V581" s="56">
        <f>INDEX('Počty dní'!F:J,MATCH(E581,'Počty dní'!C:C,0),4)</f>
        <v>47</v>
      </c>
      <c r="W581" s="166">
        <f>V581*U581</f>
        <v>587.5</v>
      </c>
      <c r="X581" s="21"/>
    </row>
    <row r="582" spans="1:24" x14ac:dyDescent="0.25">
      <c r="A582" s="140">
        <v>142</v>
      </c>
      <c r="B582" s="56">
        <v>1142</v>
      </c>
      <c r="C582" s="56" t="s">
        <v>2</v>
      </c>
      <c r="D582" s="128"/>
      <c r="E582" s="101" t="str">
        <f>CONCATENATE(C582,D582)</f>
        <v>X</v>
      </c>
      <c r="F582" s="56" t="s">
        <v>146</v>
      </c>
      <c r="G582" s="64">
        <v>13</v>
      </c>
      <c r="H582" s="56" t="str">
        <f>CONCATENATE(F582,"/",G582)</f>
        <v>XXX122/13</v>
      </c>
      <c r="I582" s="56" t="s">
        <v>5</v>
      </c>
      <c r="J582" s="56" t="s">
        <v>5</v>
      </c>
      <c r="K582" s="103">
        <v>0.52500000000000002</v>
      </c>
      <c r="L582" s="104">
        <v>0.52638888888888891</v>
      </c>
      <c r="M582" s="68" t="s">
        <v>90</v>
      </c>
      <c r="N582" s="104">
        <v>0.53819444444444442</v>
      </c>
      <c r="O582" s="68" t="s">
        <v>60</v>
      </c>
      <c r="P582" s="56" t="str">
        <f t="shared" si="404"/>
        <v>OK</v>
      </c>
      <c r="Q582" s="105">
        <f t="shared" si="405"/>
        <v>1.1805555555555514E-2</v>
      </c>
      <c r="R582" s="105">
        <f t="shared" si="406"/>
        <v>1.388888888888884E-3</v>
      </c>
      <c r="S582" s="105">
        <f t="shared" si="407"/>
        <v>1.3194444444444398E-2</v>
      </c>
      <c r="T582" s="105">
        <f t="shared" si="410"/>
        <v>9.3055555555555558E-2</v>
      </c>
      <c r="U582" s="56">
        <v>7.5</v>
      </c>
      <c r="V582" s="56">
        <f>INDEX('Počty dní'!F:J,MATCH(E582,'Počty dní'!C:C,0),4)</f>
        <v>47</v>
      </c>
      <c r="W582" s="166">
        <f>V582*U582</f>
        <v>352.5</v>
      </c>
      <c r="X582" s="21"/>
    </row>
    <row r="583" spans="1:24" x14ac:dyDescent="0.25">
      <c r="A583" s="140">
        <v>142</v>
      </c>
      <c r="B583" s="56">
        <v>1142</v>
      </c>
      <c r="C583" s="56" t="s">
        <v>2</v>
      </c>
      <c r="D583" s="137"/>
      <c r="E583" s="101" t="str">
        <f>CONCATENATE(C583,D583)</f>
        <v>X</v>
      </c>
      <c r="F583" s="56" t="s">
        <v>146</v>
      </c>
      <c r="G583" s="64">
        <v>16</v>
      </c>
      <c r="H583" s="56" t="str">
        <f t="shared" si="409"/>
        <v>XXX122/16</v>
      </c>
      <c r="I583" s="56" t="s">
        <v>5</v>
      </c>
      <c r="J583" s="56" t="s">
        <v>5</v>
      </c>
      <c r="K583" s="103">
        <v>0.58333333333333337</v>
      </c>
      <c r="L583" s="74">
        <v>0.58680555555555558</v>
      </c>
      <c r="M583" s="68" t="s">
        <v>60</v>
      </c>
      <c r="N583" s="104">
        <v>0.62291666666666667</v>
      </c>
      <c r="O583" s="68" t="s">
        <v>91</v>
      </c>
      <c r="P583" s="56" t="str">
        <f t="shared" si="404"/>
        <v>OK</v>
      </c>
      <c r="Q583" s="105">
        <f t="shared" si="405"/>
        <v>3.6111111111111094E-2</v>
      </c>
      <c r="R583" s="105">
        <f t="shared" si="406"/>
        <v>3.4722222222222099E-3</v>
      </c>
      <c r="S583" s="105">
        <f t="shared" si="407"/>
        <v>3.9583333333333304E-2</v>
      </c>
      <c r="T583" s="105">
        <f t="shared" si="410"/>
        <v>4.5138888888888951E-2</v>
      </c>
      <c r="U583" s="56">
        <v>30.2</v>
      </c>
      <c r="V583" s="56">
        <f>INDEX('Počty dní'!F:J,MATCH(E583,'Počty dní'!C:C,0),4)</f>
        <v>47</v>
      </c>
      <c r="W583" s="166">
        <f t="shared" ref="W583:W587" si="411">V583*U583</f>
        <v>1419.3999999999999</v>
      </c>
      <c r="X583" s="21"/>
    </row>
    <row r="584" spans="1:24" x14ac:dyDescent="0.25">
      <c r="A584" s="140">
        <v>142</v>
      </c>
      <c r="B584" s="56">
        <v>1142</v>
      </c>
      <c r="C584" s="56" t="s">
        <v>2</v>
      </c>
      <c r="D584" s="128"/>
      <c r="E584" s="101" t="str">
        <f>CONCATENATE(C584,D584)</f>
        <v>X</v>
      </c>
      <c r="F584" s="56" t="s">
        <v>146</v>
      </c>
      <c r="G584" s="64">
        <v>23</v>
      </c>
      <c r="H584" s="56" t="str">
        <f t="shared" si="409"/>
        <v>XXX122/23</v>
      </c>
      <c r="I584" s="56" t="s">
        <v>5</v>
      </c>
      <c r="J584" s="56" t="s">
        <v>5</v>
      </c>
      <c r="K584" s="103">
        <v>0.64583333333333337</v>
      </c>
      <c r="L584" s="74">
        <v>0.64930555555555558</v>
      </c>
      <c r="M584" s="68" t="s">
        <v>91</v>
      </c>
      <c r="N584" s="104">
        <v>0.66388888888888886</v>
      </c>
      <c r="O584" s="68" t="s">
        <v>69</v>
      </c>
      <c r="P584" s="56" t="str">
        <f t="shared" si="404"/>
        <v>OK</v>
      </c>
      <c r="Q584" s="105">
        <f t="shared" si="405"/>
        <v>1.4583333333333282E-2</v>
      </c>
      <c r="R584" s="105">
        <f t="shared" si="406"/>
        <v>3.4722222222222099E-3</v>
      </c>
      <c r="S584" s="105">
        <f t="shared" si="407"/>
        <v>1.8055555555555491E-2</v>
      </c>
      <c r="T584" s="105">
        <f t="shared" si="410"/>
        <v>2.2916666666666696E-2</v>
      </c>
      <c r="U584" s="56">
        <v>14.1</v>
      </c>
      <c r="V584" s="56">
        <f>INDEX('Počty dní'!F:J,MATCH(E584,'Počty dní'!C:C,0),4)</f>
        <v>47</v>
      </c>
      <c r="W584" s="166">
        <f t="shared" si="411"/>
        <v>662.69999999999993</v>
      </c>
      <c r="X584" s="21"/>
    </row>
    <row r="585" spans="1:24" x14ac:dyDescent="0.25">
      <c r="A585" s="140">
        <v>142</v>
      </c>
      <c r="B585" s="56">
        <v>1142</v>
      </c>
      <c r="C585" s="56" t="s">
        <v>2</v>
      </c>
      <c r="D585" s="128"/>
      <c r="E585" s="101" t="str">
        <f t="shared" ref="E585" si="412">CONCATENATE(C585,D585)</f>
        <v>X</v>
      </c>
      <c r="F585" s="56" t="s">
        <v>82</v>
      </c>
      <c r="G585" s="56"/>
      <c r="H585" s="56" t="str">
        <f t="shared" ref="H585" si="413">CONCATENATE(F585,"/",G585)</f>
        <v>přejezd/</v>
      </c>
      <c r="I585" s="56"/>
      <c r="J585" s="56" t="s">
        <v>5</v>
      </c>
      <c r="K585" s="103">
        <v>0.66388888888888886</v>
      </c>
      <c r="L585" s="74">
        <v>0.66388888888888886</v>
      </c>
      <c r="M585" s="68" t="s">
        <v>69</v>
      </c>
      <c r="N585" s="104">
        <v>0.67013888888888884</v>
      </c>
      <c r="O585" s="68" t="s">
        <v>56</v>
      </c>
      <c r="P585" s="56" t="str">
        <f t="shared" si="404"/>
        <v>OK</v>
      </c>
      <c r="Q585" s="105">
        <f t="shared" si="405"/>
        <v>6.2499999999999778E-3</v>
      </c>
      <c r="R585" s="105">
        <f t="shared" si="406"/>
        <v>0</v>
      </c>
      <c r="S585" s="105">
        <f t="shared" si="407"/>
        <v>6.2499999999999778E-3</v>
      </c>
      <c r="T585" s="105">
        <f t="shared" si="410"/>
        <v>0</v>
      </c>
      <c r="U585" s="56">
        <v>0</v>
      </c>
      <c r="V585" s="56">
        <f>INDEX('Počty dní'!F:J,MATCH(E585,'Počty dní'!C:C,0),4)</f>
        <v>47</v>
      </c>
      <c r="W585" s="166">
        <f t="shared" si="411"/>
        <v>0</v>
      </c>
      <c r="X585" s="21"/>
    </row>
    <row r="586" spans="1:24" x14ac:dyDescent="0.25">
      <c r="A586" s="140">
        <v>142</v>
      </c>
      <c r="B586" s="56">
        <v>1142</v>
      </c>
      <c r="C586" s="56" t="s">
        <v>2</v>
      </c>
      <c r="D586" s="128"/>
      <c r="E586" s="101" t="str">
        <f>CONCATENATE(C586,D586)</f>
        <v>X</v>
      </c>
      <c r="F586" s="56" t="s">
        <v>139</v>
      </c>
      <c r="G586" s="64">
        <v>17</v>
      </c>
      <c r="H586" s="56" t="str">
        <f>CONCATENATE(F586,"/",G586)</f>
        <v>XXX124/17</v>
      </c>
      <c r="I586" s="56" t="s">
        <v>5</v>
      </c>
      <c r="J586" s="56" t="s">
        <v>5</v>
      </c>
      <c r="K586" s="103">
        <v>0.67013888888888884</v>
      </c>
      <c r="L586" s="104">
        <v>0.67222222222222217</v>
      </c>
      <c r="M586" s="57" t="s">
        <v>56</v>
      </c>
      <c r="N586" s="104">
        <v>0.7006944444444444</v>
      </c>
      <c r="O586" s="57" t="s">
        <v>71</v>
      </c>
      <c r="P586" s="56" t="str">
        <f t="shared" si="404"/>
        <v>OK</v>
      </c>
      <c r="Q586" s="105">
        <f t="shared" si="405"/>
        <v>2.8472222222222232E-2</v>
      </c>
      <c r="R586" s="105">
        <f t="shared" si="406"/>
        <v>2.0833333333333259E-3</v>
      </c>
      <c r="S586" s="105">
        <f t="shared" si="407"/>
        <v>3.0555555555555558E-2</v>
      </c>
      <c r="T586" s="105">
        <f t="shared" si="410"/>
        <v>0</v>
      </c>
      <c r="U586" s="56">
        <v>23.8</v>
      </c>
      <c r="V586" s="56">
        <f>INDEX('Počty dní'!F:J,MATCH(E586,'Počty dní'!C:C,0),4)</f>
        <v>47</v>
      </c>
      <c r="W586" s="166">
        <f t="shared" si="411"/>
        <v>1118.6000000000001</v>
      </c>
      <c r="X586" s="21"/>
    </row>
    <row r="587" spans="1:24" x14ac:dyDescent="0.25">
      <c r="A587" s="140">
        <v>142</v>
      </c>
      <c r="B587" s="56">
        <v>1142</v>
      </c>
      <c r="C587" s="56" t="s">
        <v>2</v>
      </c>
      <c r="D587" s="128"/>
      <c r="E587" s="101" t="str">
        <f>CONCATENATE(C587,D587)</f>
        <v>X</v>
      </c>
      <c r="F587" s="56" t="s">
        <v>139</v>
      </c>
      <c r="G587" s="64">
        <v>18</v>
      </c>
      <c r="H587" s="56" t="str">
        <f>CONCATENATE(F587,"/",G587)</f>
        <v>XXX124/18</v>
      </c>
      <c r="I587" s="56" t="s">
        <v>5</v>
      </c>
      <c r="J587" s="56" t="s">
        <v>5</v>
      </c>
      <c r="K587" s="103">
        <v>0.71319444444444446</v>
      </c>
      <c r="L587" s="104">
        <v>0.71527777777777779</v>
      </c>
      <c r="M587" s="57" t="s">
        <v>71</v>
      </c>
      <c r="N587" s="104">
        <v>0.74375000000000002</v>
      </c>
      <c r="O587" s="57" t="s">
        <v>56</v>
      </c>
      <c r="P587" s="56" t="str">
        <f t="shared" si="404"/>
        <v>OK</v>
      </c>
      <c r="Q587" s="105">
        <f t="shared" si="405"/>
        <v>2.8472222222222232E-2</v>
      </c>
      <c r="R587" s="105">
        <f t="shared" si="406"/>
        <v>2.0833333333333259E-3</v>
      </c>
      <c r="S587" s="105">
        <f t="shared" si="407"/>
        <v>3.0555555555555558E-2</v>
      </c>
      <c r="T587" s="105">
        <f t="shared" si="410"/>
        <v>1.2500000000000067E-2</v>
      </c>
      <c r="U587" s="56">
        <v>23.8</v>
      </c>
      <c r="V587" s="56">
        <f>INDEX('Počty dní'!F:J,MATCH(E587,'Počty dní'!C:C,0),4)</f>
        <v>47</v>
      </c>
      <c r="W587" s="166">
        <f t="shared" si="411"/>
        <v>1118.6000000000001</v>
      </c>
      <c r="X587" s="21"/>
    </row>
    <row r="588" spans="1:24" ht="15.75" thickBot="1" x14ac:dyDescent="0.3">
      <c r="A588" s="141">
        <v>142</v>
      </c>
      <c r="B588" s="58">
        <v>1142</v>
      </c>
      <c r="C588" s="58" t="s">
        <v>2</v>
      </c>
      <c r="D588" s="167"/>
      <c r="E588" s="168" t="str">
        <f>CONCATENATE(C588,D588)</f>
        <v>X</v>
      </c>
      <c r="F588" s="58" t="s">
        <v>139</v>
      </c>
      <c r="G588" s="187">
        <v>19</v>
      </c>
      <c r="H588" s="58" t="str">
        <f>CONCATENATE(F588,"/",G588)</f>
        <v>XXX124/19</v>
      </c>
      <c r="I588" s="58" t="s">
        <v>5</v>
      </c>
      <c r="J588" s="58" t="s">
        <v>5</v>
      </c>
      <c r="K588" s="107">
        <v>0.75347222222222221</v>
      </c>
      <c r="L588" s="108">
        <v>0.75555555555555554</v>
      </c>
      <c r="M588" s="59" t="s">
        <v>56</v>
      </c>
      <c r="N588" s="108">
        <v>0.77638888888888891</v>
      </c>
      <c r="O588" s="59" t="s">
        <v>72</v>
      </c>
      <c r="P588" s="158"/>
      <c r="Q588" s="170">
        <f t="shared" si="405"/>
        <v>2.083333333333337E-2</v>
      </c>
      <c r="R588" s="170">
        <f t="shared" si="406"/>
        <v>2.0833333333333259E-3</v>
      </c>
      <c r="S588" s="170">
        <f t="shared" si="407"/>
        <v>2.2916666666666696E-2</v>
      </c>
      <c r="T588" s="170">
        <f t="shared" si="410"/>
        <v>9.7222222222221877E-3</v>
      </c>
      <c r="U588" s="58">
        <v>18</v>
      </c>
      <c r="V588" s="58">
        <f>INDEX('Počty dní'!F:J,MATCH(E588,'Počty dní'!C:C,0),4)</f>
        <v>47</v>
      </c>
      <c r="W588" s="171">
        <f t="shared" si="408"/>
        <v>846</v>
      </c>
      <c r="X588" s="21"/>
    </row>
    <row r="589" spans="1:24" ht="15.75" thickBot="1" x14ac:dyDescent="0.3">
      <c r="A589" s="172" t="str">
        <f ca="1">CONCATENATE(INDIRECT("R[-1]C[0]",FALSE),"celkem")</f>
        <v>142celkem</v>
      </c>
      <c r="B589" s="173"/>
      <c r="C589" s="173" t="str">
        <f ca="1">INDIRECT("R[-1]C[12]",FALSE)</f>
        <v>Prosetín</v>
      </c>
      <c r="D589" s="174"/>
      <c r="E589" s="173"/>
      <c r="F589" s="175"/>
      <c r="G589" s="173"/>
      <c r="H589" s="176"/>
      <c r="I589" s="177"/>
      <c r="J589" s="178" t="str">
        <f ca="1">INDIRECT("R[-3]C[0]",FALSE)</f>
        <v>S</v>
      </c>
      <c r="K589" s="179"/>
      <c r="L589" s="180"/>
      <c r="M589" s="181"/>
      <c r="N589" s="180"/>
      <c r="O589" s="182"/>
      <c r="P589" s="173"/>
      <c r="Q589" s="183">
        <f>SUM(Q575:Q588)</f>
        <v>0.26597222222222217</v>
      </c>
      <c r="R589" s="183">
        <f>SUM(R575:R588)</f>
        <v>2.4999999999999994E-2</v>
      </c>
      <c r="S589" s="183">
        <f>SUM(S575:S588)</f>
        <v>0.29097222222222213</v>
      </c>
      <c r="T589" s="183">
        <f>SUM(T575:T588)</f>
        <v>0.30972222222222234</v>
      </c>
      <c r="U589" s="184">
        <f>SUM(U575:U588)</f>
        <v>219</v>
      </c>
      <c r="V589" s="185"/>
      <c r="W589" s="186">
        <f>SUM(W575:W588)</f>
        <v>10293</v>
      </c>
      <c r="X589" s="21"/>
    </row>
    <row r="590" spans="1:24" x14ac:dyDescent="0.25">
      <c r="D590" s="129"/>
      <c r="E590" s="116"/>
      <c r="G590" s="67"/>
      <c r="K590" s="117"/>
      <c r="L590" s="118"/>
      <c r="M590" s="63"/>
      <c r="N590" s="118"/>
      <c r="O590" s="63"/>
      <c r="X590" s="21"/>
    </row>
    <row r="591" spans="1:24" ht="15.75" thickBot="1" x14ac:dyDescent="0.3">
      <c r="D591" s="129"/>
      <c r="E591" s="116"/>
      <c r="G591" s="67"/>
      <c r="K591" s="117"/>
      <c r="L591" s="118"/>
      <c r="M591" s="70"/>
      <c r="N591" s="118"/>
      <c r="O591" s="70"/>
      <c r="X591" s="21"/>
    </row>
    <row r="592" spans="1:24" x14ac:dyDescent="0.25">
      <c r="A592" s="138">
        <v>144</v>
      </c>
      <c r="B592" s="53">
        <v>1144</v>
      </c>
      <c r="C592" s="53" t="s">
        <v>2</v>
      </c>
      <c r="D592" s="159"/>
      <c r="E592" s="160" t="str">
        <f t="shared" ref="E592" si="414">CONCATENATE(C592,D592)</f>
        <v>X</v>
      </c>
      <c r="F592" s="53" t="s">
        <v>146</v>
      </c>
      <c r="G592" s="188">
        <v>1</v>
      </c>
      <c r="H592" s="53" t="str">
        <f t="shared" ref="H592" si="415">CONCATENATE(F592,"/",G592)</f>
        <v>XXX122/1</v>
      </c>
      <c r="I592" s="53" t="s">
        <v>5</v>
      </c>
      <c r="J592" s="53" t="s">
        <v>5</v>
      </c>
      <c r="K592" s="162">
        <v>0.17986111111111111</v>
      </c>
      <c r="L592" s="163">
        <v>0.18055555555555555</v>
      </c>
      <c r="M592" s="193" t="s">
        <v>69</v>
      </c>
      <c r="N592" s="211">
        <v>0.20138888888888887</v>
      </c>
      <c r="O592" s="193" t="s">
        <v>60</v>
      </c>
      <c r="P592" s="53" t="str">
        <f t="shared" ref="P592:P611" si="416">IF(M593=O592,"OK","POZOR")</f>
        <v>OK</v>
      </c>
      <c r="Q592" s="165">
        <f t="shared" ref="Q592:Q612" si="417">IF(ISNUMBER(G592),N592-L592,IF(F592="přejezd",N592-L592,0))</f>
        <v>2.0833333333333315E-2</v>
      </c>
      <c r="R592" s="165">
        <f t="shared" ref="R592:R612" si="418">IF(ISNUMBER(G592),L592-K592,0)</f>
        <v>6.9444444444444198E-4</v>
      </c>
      <c r="S592" s="165">
        <f t="shared" ref="S592:S612" si="419">Q592+R592</f>
        <v>2.1527777777777757E-2</v>
      </c>
      <c r="T592" s="165"/>
      <c r="U592" s="53">
        <v>16.100000000000001</v>
      </c>
      <c r="V592" s="53">
        <f>INDEX('Počty dní'!F:J,MATCH(E592,'Počty dní'!C:C,0),4)</f>
        <v>47</v>
      </c>
      <c r="W592" s="98">
        <f t="shared" ref="W592:W612" si="420">V592*U592</f>
        <v>756.7</v>
      </c>
      <c r="X592" s="21"/>
    </row>
    <row r="593" spans="1:24" x14ac:dyDescent="0.25">
      <c r="A593" s="140">
        <v>144</v>
      </c>
      <c r="B593" s="56">
        <v>1144</v>
      </c>
      <c r="C593" s="56" t="s">
        <v>2</v>
      </c>
      <c r="D593" s="128"/>
      <c r="E593" s="101" t="str">
        <f t="shared" ref="E593:E598" si="421">CONCATENATE(C593,D593)</f>
        <v>X</v>
      </c>
      <c r="F593" s="56" t="s">
        <v>129</v>
      </c>
      <c r="G593" s="64">
        <v>52</v>
      </c>
      <c r="H593" s="56" t="str">
        <f t="shared" ref="H593:H598" si="422">CONCATENATE(F593,"/",G593)</f>
        <v>XXX120/52</v>
      </c>
      <c r="I593" s="56" t="s">
        <v>5</v>
      </c>
      <c r="J593" s="56" t="s">
        <v>5</v>
      </c>
      <c r="K593" s="103">
        <v>0.20138888888888887</v>
      </c>
      <c r="L593" s="104">
        <v>0.20277777777777781</v>
      </c>
      <c r="M593" s="57" t="s">
        <v>60</v>
      </c>
      <c r="N593" s="104">
        <v>0.22083333333333333</v>
      </c>
      <c r="O593" s="57" t="s">
        <v>56</v>
      </c>
      <c r="P593" s="56" t="str">
        <f t="shared" si="416"/>
        <v>OK</v>
      </c>
      <c r="Q593" s="105">
        <f t="shared" si="417"/>
        <v>1.8055555555555519E-2</v>
      </c>
      <c r="R593" s="105">
        <f t="shared" si="418"/>
        <v>1.3888888888889395E-3</v>
      </c>
      <c r="S593" s="105">
        <f t="shared" si="419"/>
        <v>1.9444444444444459E-2</v>
      </c>
      <c r="T593" s="105">
        <f t="shared" ref="T593:T612" si="423">K593-N592</f>
        <v>0</v>
      </c>
      <c r="U593" s="56">
        <v>13.6</v>
      </c>
      <c r="V593" s="56">
        <f>INDEX('Počty dní'!F:J,MATCH(E593,'Počty dní'!C:C,0),4)</f>
        <v>47</v>
      </c>
      <c r="W593" s="166">
        <f t="shared" ref="W593:W598" si="424">V593*U593</f>
        <v>639.19999999999993</v>
      </c>
      <c r="X593" s="21"/>
    </row>
    <row r="594" spans="1:24" x14ac:dyDescent="0.25">
      <c r="A594" s="140">
        <v>144</v>
      </c>
      <c r="B594" s="56">
        <v>1144</v>
      </c>
      <c r="C594" s="56" t="s">
        <v>2</v>
      </c>
      <c r="D594" s="128"/>
      <c r="E594" s="101" t="str">
        <f t="shared" si="421"/>
        <v>X</v>
      </c>
      <c r="F594" s="56" t="s">
        <v>145</v>
      </c>
      <c r="G594" s="64">
        <v>7</v>
      </c>
      <c r="H594" s="56" t="str">
        <f t="shared" si="422"/>
        <v>XXX126/7</v>
      </c>
      <c r="I594" s="56" t="s">
        <v>5</v>
      </c>
      <c r="J594" s="56" t="s">
        <v>5</v>
      </c>
      <c r="K594" s="103">
        <v>0.23472222222222219</v>
      </c>
      <c r="L594" s="74">
        <v>0.23611111111111113</v>
      </c>
      <c r="M594" s="68" t="s">
        <v>56</v>
      </c>
      <c r="N594" s="104">
        <v>0.27708333333333335</v>
      </c>
      <c r="O594" s="57" t="s">
        <v>45</v>
      </c>
      <c r="P594" s="56" t="str">
        <f t="shared" si="416"/>
        <v>OK</v>
      </c>
      <c r="Q594" s="105">
        <f t="shared" si="417"/>
        <v>4.0972222222222215E-2</v>
      </c>
      <c r="R594" s="105">
        <f t="shared" si="418"/>
        <v>1.3888888888889395E-3</v>
      </c>
      <c r="S594" s="105">
        <f t="shared" si="419"/>
        <v>4.2361111111111155E-2</v>
      </c>
      <c r="T594" s="105">
        <f t="shared" si="423"/>
        <v>1.3888888888888867E-2</v>
      </c>
      <c r="U594" s="56">
        <v>33.799999999999997</v>
      </c>
      <c r="V594" s="56">
        <f>INDEX('Počty dní'!F:J,MATCH(E594,'Počty dní'!C:C,0),4)</f>
        <v>47</v>
      </c>
      <c r="W594" s="166">
        <f t="shared" si="424"/>
        <v>1588.6</v>
      </c>
      <c r="X594" s="21"/>
    </row>
    <row r="595" spans="1:24" x14ac:dyDescent="0.25">
      <c r="A595" s="140">
        <v>144</v>
      </c>
      <c r="B595" s="56">
        <v>1144</v>
      </c>
      <c r="C595" s="56" t="s">
        <v>2</v>
      </c>
      <c r="D595" s="128"/>
      <c r="E595" s="101" t="str">
        <f t="shared" si="421"/>
        <v>X</v>
      </c>
      <c r="F595" s="56" t="s">
        <v>145</v>
      </c>
      <c r="G595" s="64">
        <v>12</v>
      </c>
      <c r="H595" s="56" t="str">
        <f t="shared" si="422"/>
        <v>XXX126/12</v>
      </c>
      <c r="I595" s="56" t="s">
        <v>5</v>
      </c>
      <c r="J595" s="56" t="s">
        <v>5</v>
      </c>
      <c r="K595" s="103">
        <v>0.27708333333333335</v>
      </c>
      <c r="L595" s="74">
        <v>0.27777777777777779</v>
      </c>
      <c r="M595" s="68" t="s">
        <v>45</v>
      </c>
      <c r="N595" s="104">
        <v>0.32291666666666669</v>
      </c>
      <c r="O595" s="57" t="s">
        <v>56</v>
      </c>
      <c r="P595" s="56" t="str">
        <f t="shared" si="416"/>
        <v>OK</v>
      </c>
      <c r="Q595" s="105">
        <f t="shared" si="417"/>
        <v>4.5138888888888895E-2</v>
      </c>
      <c r="R595" s="105">
        <f t="shared" si="418"/>
        <v>6.9444444444444198E-4</v>
      </c>
      <c r="S595" s="105">
        <f t="shared" si="419"/>
        <v>4.5833333333333337E-2</v>
      </c>
      <c r="T595" s="105">
        <f t="shared" si="423"/>
        <v>0</v>
      </c>
      <c r="U595" s="56">
        <v>36.6</v>
      </c>
      <c r="V595" s="56">
        <f>INDEX('Počty dní'!F:J,MATCH(E595,'Počty dní'!C:C,0),4)</f>
        <v>47</v>
      </c>
      <c r="W595" s="166">
        <f t="shared" si="424"/>
        <v>1720.2</v>
      </c>
      <c r="X595" s="21"/>
    </row>
    <row r="596" spans="1:24" x14ac:dyDescent="0.25">
      <c r="A596" s="140">
        <v>144</v>
      </c>
      <c r="B596" s="56">
        <v>1144</v>
      </c>
      <c r="C596" s="56" t="s">
        <v>2</v>
      </c>
      <c r="D596" s="128"/>
      <c r="E596" s="101" t="str">
        <f t="shared" si="421"/>
        <v>X</v>
      </c>
      <c r="F596" s="56" t="s">
        <v>145</v>
      </c>
      <c r="G596" s="64">
        <v>11</v>
      </c>
      <c r="H596" s="56" t="str">
        <f t="shared" si="422"/>
        <v>XXX126/11</v>
      </c>
      <c r="I596" s="56" t="s">
        <v>5</v>
      </c>
      <c r="J596" s="56" t="s">
        <v>5</v>
      </c>
      <c r="K596" s="103">
        <v>0.33333333333333331</v>
      </c>
      <c r="L596" s="74">
        <v>0.33680555555555558</v>
      </c>
      <c r="M596" s="68" t="s">
        <v>56</v>
      </c>
      <c r="N596" s="104">
        <v>0.36805555555555558</v>
      </c>
      <c r="O596" s="57" t="s">
        <v>106</v>
      </c>
      <c r="P596" s="56" t="str">
        <f t="shared" si="416"/>
        <v>OK</v>
      </c>
      <c r="Q596" s="105">
        <f t="shared" si="417"/>
        <v>3.125E-2</v>
      </c>
      <c r="R596" s="105">
        <f t="shared" si="418"/>
        <v>3.4722222222222654E-3</v>
      </c>
      <c r="S596" s="105">
        <f t="shared" si="419"/>
        <v>3.4722222222222265E-2</v>
      </c>
      <c r="T596" s="105">
        <f t="shared" si="423"/>
        <v>1.041666666666663E-2</v>
      </c>
      <c r="U596" s="56">
        <v>23.1</v>
      </c>
      <c r="V596" s="56">
        <f>INDEX('Počty dní'!F:J,MATCH(E596,'Počty dní'!C:C,0),4)</f>
        <v>47</v>
      </c>
      <c r="W596" s="166">
        <f t="shared" si="424"/>
        <v>1085.7</v>
      </c>
      <c r="X596" s="21"/>
    </row>
    <row r="597" spans="1:24" x14ac:dyDescent="0.25">
      <c r="A597" s="140">
        <v>144</v>
      </c>
      <c r="B597" s="56">
        <v>1144</v>
      </c>
      <c r="C597" s="56" t="s">
        <v>2</v>
      </c>
      <c r="D597" s="128"/>
      <c r="E597" s="101" t="str">
        <f t="shared" si="421"/>
        <v>X</v>
      </c>
      <c r="F597" s="56" t="s">
        <v>145</v>
      </c>
      <c r="G597" s="64">
        <v>16</v>
      </c>
      <c r="H597" s="56" t="str">
        <f t="shared" si="422"/>
        <v>XXX126/16</v>
      </c>
      <c r="I597" s="56" t="s">
        <v>5</v>
      </c>
      <c r="J597" s="56" t="s">
        <v>5</v>
      </c>
      <c r="K597" s="103">
        <v>0.37847222222222227</v>
      </c>
      <c r="L597" s="74">
        <v>0.37986111111111115</v>
      </c>
      <c r="M597" s="68" t="s">
        <v>106</v>
      </c>
      <c r="N597" s="104">
        <v>0.41319444444444442</v>
      </c>
      <c r="O597" s="57" t="s">
        <v>56</v>
      </c>
      <c r="P597" s="56" t="str">
        <f t="shared" si="416"/>
        <v>OK</v>
      </c>
      <c r="Q597" s="105">
        <f t="shared" si="417"/>
        <v>3.333333333333327E-2</v>
      </c>
      <c r="R597" s="105">
        <f t="shared" si="418"/>
        <v>1.388888888888884E-3</v>
      </c>
      <c r="S597" s="105">
        <f t="shared" si="419"/>
        <v>3.4722222222222154E-2</v>
      </c>
      <c r="T597" s="105">
        <f t="shared" si="423"/>
        <v>1.0416666666666685E-2</v>
      </c>
      <c r="U597" s="56">
        <v>23.1</v>
      </c>
      <c r="V597" s="56">
        <f>INDEX('Počty dní'!F:J,MATCH(E597,'Počty dní'!C:C,0),4)</f>
        <v>47</v>
      </c>
      <c r="W597" s="166">
        <f t="shared" si="424"/>
        <v>1085.7</v>
      </c>
      <c r="X597" s="21"/>
    </row>
    <row r="598" spans="1:24" x14ac:dyDescent="0.25">
      <c r="A598" s="140">
        <v>144</v>
      </c>
      <c r="B598" s="56">
        <v>1144</v>
      </c>
      <c r="C598" s="56" t="s">
        <v>2</v>
      </c>
      <c r="D598" s="128"/>
      <c r="E598" s="101" t="str">
        <f t="shared" si="421"/>
        <v>X</v>
      </c>
      <c r="F598" s="56" t="s">
        <v>138</v>
      </c>
      <c r="G598" s="64">
        <v>53</v>
      </c>
      <c r="H598" s="56" t="str">
        <f t="shared" si="422"/>
        <v>XXX121/53</v>
      </c>
      <c r="I598" s="56" t="s">
        <v>5</v>
      </c>
      <c r="J598" s="56" t="s">
        <v>5</v>
      </c>
      <c r="K598" s="103">
        <v>0.43402777777777773</v>
      </c>
      <c r="L598" s="104">
        <v>0.4375</v>
      </c>
      <c r="M598" s="57" t="s">
        <v>56</v>
      </c>
      <c r="N598" s="74">
        <v>0.45694444444444443</v>
      </c>
      <c r="O598" s="68" t="s">
        <v>60</v>
      </c>
      <c r="P598" s="56" t="str">
        <f t="shared" si="416"/>
        <v>OK</v>
      </c>
      <c r="Q598" s="105">
        <f t="shared" si="417"/>
        <v>1.9444444444444431E-2</v>
      </c>
      <c r="R598" s="105">
        <f t="shared" si="418"/>
        <v>3.4722222222222654E-3</v>
      </c>
      <c r="S598" s="105">
        <f t="shared" si="419"/>
        <v>2.2916666666666696E-2</v>
      </c>
      <c r="T598" s="105">
        <f t="shared" si="423"/>
        <v>2.0833333333333315E-2</v>
      </c>
      <c r="U598" s="56">
        <v>17.8</v>
      </c>
      <c r="V598" s="56">
        <f>INDEX('Počty dní'!F:J,MATCH(E598,'Počty dní'!C:C,0),4)</f>
        <v>47</v>
      </c>
      <c r="W598" s="166">
        <f t="shared" si="424"/>
        <v>836.6</v>
      </c>
      <c r="X598" s="21"/>
    </row>
    <row r="599" spans="1:24" x14ac:dyDescent="0.25">
      <c r="A599" s="140">
        <v>144</v>
      </c>
      <c r="B599" s="56">
        <v>1144</v>
      </c>
      <c r="C599" s="56" t="s">
        <v>2</v>
      </c>
      <c r="D599" s="137"/>
      <c r="E599" s="101" t="str">
        <f t="shared" ref="E599:E601" si="425">CONCATENATE(C599,D599)</f>
        <v>X</v>
      </c>
      <c r="F599" s="56" t="s">
        <v>146</v>
      </c>
      <c r="G599" s="64">
        <v>12</v>
      </c>
      <c r="H599" s="56" t="str">
        <f t="shared" ref="H599:H601" si="426">CONCATENATE(F599,"/",G599)</f>
        <v>XXX122/12</v>
      </c>
      <c r="I599" s="56" t="s">
        <v>5</v>
      </c>
      <c r="J599" s="56" t="s">
        <v>5</v>
      </c>
      <c r="K599" s="103">
        <v>0.5</v>
      </c>
      <c r="L599" s="74">
        <v>0.50347222222222221</v>
      </c>
      <c r="M599" s="68" t="s">
        <v>60</v>
      </c>
      <c r="N599" s="104">
        <v>0.5395833333333333</v>
      </c>
      <c r="O599" s="68" t="s">
        <v>91</v>
      </c>
      <c r="P599" s="56" t="str">
        <f t="shared" si="416"/>
        <v>OK</v>
      </c>
      <c r="Q599" s="105">
        <f t="shared" si="417"/>
        <v>3.6111111111111094E-2</v>
      </c>
      <c r="R599" s="105">
        <f t="shared" si="418"/>
        <v>3.4722222222222099E-3</v>
      </c>
      <c r="S599" s="105">
        <f t="shared" si="419"/>
        <v>3.9583333333333304E-2</v>
      </c>
      <c r="T599" s="105">
        <f t="shared" si="423"/>
        <v>4.3055555555555569E-2</v>
      </c>
      <c r="U599" s="56">
        <v>30.2</v>
      </c>
      <c r="V599" s="56">
        <f>INDEX('Počty dní'!F:J,MATCH(E599,'Počty dní'!C:C,0),4)</f>
        <v>47</v>
      </c>
      <c r="W599" s="166">
        <f t="shared" ref="W599:W603" si="427">V599*U599</f>
        <v>1419.3999999999999</v>
      </c>
      <c r="X599" s="21"/>
    </row>
    <row r="600" spans="1:24" x14ac:dyDescent="0.25">
      <c r="A600" s="140">
        <v>144</v>
      </c>
      <c r="B600" s="56">
        <v>1144</v>
      </c>
      <c r="C600" s="56" t="s">
        <v>2</v>
      </c>
      <c r="D600" s="128"/>
      <c r="E600" s="101" t="str">
        <f t="shared" si="425"/>
        <v>X</v>
      </c>
      <c r="F600" s="56" t="s">
        <v>146</v>
      </c>
      <c r="G600" s="64">
        <v>17</v>
      </c>
      <c r="H600" s="56" t="str">
        <f t="shared" si="426"/>
        <v>XXX122/17</v>
      </c>
      <c r="I600" s="56" t="s">
        <v>5</v>
      </c>
      <c r="J600" s="56" t="s">
        <v>5</v>
      </c>
      <c r="K600" s="103">
        <v>0.5625</v>
      </c>
      <c r="L600" s="74">
        <v>0.56597222222222221</v>
      </c>
      <c r="M600" s="68" t="s">
        <v>91</v>
      </c>
      <c r="N600" s="104">
        <v>0.5805555555555556</v>
      </c>
      <c r="O600" s="68" t="s">
        <v>69</v>
      </c>
      <c r="P600" s="56" t="str">
        <f t="shared" si="416"/>
        <v>OK</v>
      </c>
      <c r="Q600" s="105">
        <f t="shared" si="417"/>
        <v>1.4583333333333393E-2</v>
      </c>
      <c r="R600" s="105">
        <f t="shared" si="418"/>
        <v>3.4722222222222099E-3</v>
      </c>
      <c r="S600" s="105">
        <f t="shared" si="419"/>
        <v>1.8055555555555602E-2</v>
      </c>
      <c r="T600" s="105">
        <f t="shared" si="423"/>
        <v>2.2916666666666696E-2</v>
      </c>
      <c r="U600" s="56">
        <v>14.1</v>
      </c>
      <c r="V600" s="56">
        <f>INDEX('Počty dní'!F:J,MATCH(E600,'Počty dní'!C:C,0),4)</f>
        <v>47</v>
      </c>
      <c r="W600" s="166">
        <f t="shared" si="427"/>
        <v>662.69999999999993</v>
      </c>
      <c r="X600" s="21"/>
    </row>
    <row r="601" spans="1:24" x14ac:dyDescent="0.25">
      <c r="A601" s="140">
        <v>144</v>
      </c>
      <c r="B601" s="56">
        <v>1144</v>
      </c>
      <c r="C601" s="56" t="s">
        <v>2</v>
      </c>
      <c r="D601" s="128"/>
      <c r="E601" s="101" t="str">
        <f t="shared" si="425"/>
        <v>X</v>
      </c>
      <c r="F601" s="56" t="s">
        <v>146</v>
      </c>
      <c r="G601" s="64">
        <v>19</v>
      </c>
      <c r="H601" s="56" t="str">
        <f t="shared" si="426"/>
        <v>XXX122/19</v>
      </c>
      <c r="I601" s="56" t="s">
        <v>5</v>
      </c>
      <c r="J601" s="56" t="s">
        <v>5</v>
      </c>
      <c r="K601" s="103">
        <v>0.59097222222222223</v>
      </c>
      <c r="L601" s="104">
        <v>0.59236111111111112</v>
      </c>
      <c r="M601" s="68" t="s">
        <v>69</v>
      </c>
      <c r="N601" s="74">
        <v>0.61805555555555558</v>
      </c>
      <c r="O601" s="68" t="s">
        <v>60</v>
      </c>
      <c r="P601" s="56" t="str">
        <f t="shared" si="416"/>
        <v>OK</v>
      </c>
      <c r="Q601" s="105">
        <f t="shared" si="417"/>
        <v>2.5694444444444464E-2</v>
      </c>
      <c r="R601" s="105">
        <f t="shared" si="418"/>
        <v>1.388888888888884E-3</v>
      </c>
      <c r="S601" s="105">
        <f t="shared" si="419"/>
        <v>2.7083333333333348E-2</v>
      </c>
      <c r="T601" s="105">
        <f t="shared" si="423"/>
        <v>1.041666666666663E-2</v>
      </c>
      <c r="U601" s="56">
        <v>19.2</v>
      </c>
      <c r="V601" s="56">
        <f>INDEX('Počty dní'!F:J,MATCH(E601,'Počty dní'!C:C,0),4)</f>
        <v>47</v>
      </c>
      <c r="W601" s="166">
        <f t="shared" si="427"/>
        <v>902.4</v>
      </c>
      <c r="X601" s="21"/>
    </row>
    <row r="602" spans="1:24" x14ac:dyDescent="0.25">
      <c r="A602" s="140">
        <v>144</v>
      </c>
      <c r="B602" s="56">
        <v>1144</v>
      </c>
      <c r="C602" s="56" t="s">
        <v>2</v>
      </c>
      <c r="D602" s="128"/>
      <c r="E602" s="101" t="str">
        <f t="shared" ref="E602:E603" si="428">CONCATENATE(C602,D602)</f>
        <v>X</v>
      </c>
      <c r="F602" s="56" t="s">
        <v>130</v>
      </c>
      <c r="G602" s="64">
        <v>8</v>
      </c>
      <c r="H602" s="56" t="str">
        <f t="shared" ref="H602:H603" si="429">CONCATENATE(F602,"/",G602)</f>
        <v>XXX125/8</v>
      </c>
      <c r="I602" s="56" t="s">
        <v>5</v>
      </c>
      <c r="J602" s="56" t="s">
        <v>5</v>
      </c>
      <c r="K602" s="103">
        <v>0.62847222222222221</v>
      </c>
      <c r="L602" s="104">
        <v>0.62847222222222221</v>
      </c>
      <c r="M602" s="68" t="s">
        <v>60</v>
      </c>
      <c r="N602" s="104">
        <v>0.63958333333333328</v>
      </c>
      <c r="O602" s="68" t="s">
        <v>73</v>
      </c>
      <c r="P602" s="56" t="str">
        <f t="shared" si="416"/>
        <v>OK</v>
      </c>
      <c r="Q602" s="105">
        <f t="shared" si="417"/>
        <v>1.1111111111111072E-2</v>
      </c>
      <c r="R602" s="105">
        <f t="shared" si="418"/>
        <v>0</v>
      </c>
      <c r="S602" s="105">
        <f t="shared" si="419"/>
        <v>1.1111111111111072E-2</v>
      </c>
      <c r="T602" s="105">
        <f t="shared" si="423"/>
        <v>1.041666666666663E-2</v>
      </c>
      <c r="U602" s="56">
        <v>7.8</v>
      </c>
      <c r="V602" s="56">
        <f>INDEX('Počty dní'!F:J,MATCH(E602,'Počty dní'!C:C,0),4)</f>
        <v>47</v>
      </c>
      <c r="W602" s="166">
        <f t="shared" si="427"/>
        <v>366.59999999999997</v>
      </c>
      <c r="X602" s="21"/>
    </row>
    <row r="603" spans="1:24" x14ac:dyDescent="0.25">
      <c r="A603" s="140">
        <v>144</v>
      </c>
      <c r="B603" s="56">
        <v>1144</v>
      </c>
      <c r="C603" s="56" t="s">
        <v>2</v>
      </c>
      <c r="D603" s="128"/>
      <c r="E603" s="101" t="str">
        <f t="shared" si="428"/>
        <v>X</v>
      </c>
      <c r="F603" s="56" t="s">
        <v>130</v>
      </c>
      <c r="G603" s="64">
        <v>9</v>
      </c>
      <c r="H603" s="56" t="str">
        <f t="shared" si="429"/>
        <v>XXX125/9</v>
      </c>
      <c r="I603" s="56" t="s">
        <v>5</v>
      </c>
      <c r="J603" s="56" t="s">
        <v>5</v>
      </c>
      <c r="K603" s="103">
        <v>0.65138888888888891</v>
      </c>
      <c r="L603" s="104">
        <v>0.65208333333333335</v>
      </c>
      <c r="M603" s="68" t="s">
        <v>73</v>
      </c>
      <c r="N603" s="104">
        <v>0.66319444444444442</v>
      </c>
      <c r="O603" s="68" t="s">
        <v>60</v>
      </c>
      <c r="P603" s="56" t="str">
        <f t="shared" si="416"/>
        <v>OK</v>
      </c>
      <c r="Q603" s="105">
        <f t="shared" si="417"/>
        <v>1.1111111111111072E-2</v>
      </c>
      <c r="R603" s="105">
        <f t="shared" si="418"/>
        <v>6.9444444444444198E-4</v>
      </c>
      <c r="S603" s="105">
        <f t="shared" si="419"/>
        <v>1.1805555555555514E-2</v>
      </c>
      <c r="T603" s="105">
        <f t="shared" si="423"/>
        <v>1.1805555555555625E-2</v>
      </c>
      <c r="U603" s="56">
        <v>7.8</v>
      </c>
      <c r="V603" s="56">
        <f>INDEX('Počty dní'!F:J,MATCH(E603,'Počty dní'!C:C,0),4)</f>
        <v>47</v>
      </c>
      <c r="W603" s="166">
        <f t="shared" si="427"/>
        <v>366.59999999999997</v>
      </c>
      <c r="X603" s="21"/>
    </row>
    <row r="604" spans="1:24" x14ac:dyDescent="0.25">
      <c r="A604" s="140">
        <v>144</v>
      </c>
      <c r="B604" s="56">
        <v>1144</v>
      </c>
      <c r="C604" s="56" t="s">
        <v>2</v>
      </c>
      <c r="D604" s="137"/>
      <c r="E604" s="101" t="str">
        <f t="shared" ref="E604:E612" si="430">CONCATENATE(C604,D604)</f>
        <v>X</v>
      </c>
      <c r="F604" s="56" t="s">
        <v>146</v>
      </c>
      <c r="G604" s="64">
        <v>20</v>
      </c>
      <c r="H604" s="56" t="str">
        <f t="shared" ref="H604:H612" si="431">CONCATENATE(F604,"/",G604)</f>
        <v>XXX122/20</v>
      </c>
      <c r="I604" s="56" t="s">
        <v>5</v>
      </c>
      <c r="J604" s="56" t="s">
        <v>5</v>
      </c>
      <c r="K604" s="103">
        <v>0.66666666666666663</v>
      </c>
      <c r="L604" s="74">
        <v>0.67013888888888884</v>
      </c>
      <c r="M604" s="68" t="s">
        <v>60</v>
      </c>
      <c r="N604" s="104">
        <v>0.69166666666666676</v>
      </c>
      <c r="O604" s="68" t="s">
        <v>69</v>
      </c>
      <c r="P604" s="56" t="str">
        <f t="shared" si="416"/>
        <v>OK</v>
      </c>
      <c r="Q604" s="105">
        <f t="shared" si="417"/>
        <v>2.1527777777777923E-2</v>
      </c>
      <c r="R604" s="105">
        <f t="shared" si="418"/>
        <v>3.4722222222222099E-3</v>
      </c>
      <c r="S604" s="105">
        <f t="shared" si="419"/>
        <v>2.5000000000000133E-2</v>
      </c>
      <c r="T604" s="105">
        <f t="shared" si="423"/>
        <v>3.4722222222222099E-3</v>
      </c>
      <c r="U604" s="56">
        <v>16.100000000000001</v>
      </c>
      <c r="V604" s="56">
        <f>INDEX('Počty dní'!F:J,MATCH(E604,'Počty dní'!C:C,0),4)</f>
        <v>47</v>
      </c>
      <c r="W604" s="166">
        <f>V604*U604</f>
        <v>756.7</v>
      </c>
      <c r="X604" s="21"/>
    </row>
    <row r="605" spans="1:24" x14ac:dyDescent="0.25">
      <c r="A605" s="140">
        <v>144</v>
      </c>
      <c r="B605" s="56">
        <v>1144</v>
      </c>
      <c r="C605" s="56" t="s">
        <v>2</v>
      </c>
      <c r="D605" s="128"/>
      <c r="E605" s="101" t="str">
        <f t="shared" si="430"/>
        <v>X</v>
      </c>
      <c r="F605" s="56" t="s">
        <v>146</v>
      </c>
      <c r="G605" s="64">
        <v>25</v>
      </c>
      <c r="H605" s="56" t="str">
        <f t="shared" si="431"/>
        <v>XXX122/25</v>
      </c>
      <c r="I605" s="56" t="s">
        <v>5</v>
      </c>
      <c r="J605" s="56" t="s">
        <v>5</v>
      </c>
      <c r="K605" s="103">
        <v>0.72361111111111109</v>
      </c>
      <c r="L605" s="104">
        <v>0.72430555555555554</v>
      </c>
      <c r="M605" s="68" t="s">
        <v>69</v>
      </c>
      <c r="N605" s="74">
        <v>0.74652777777777779</v>
      </c>
      <c r="O605" s="68" t="s">
        <v>60</v>
      </c>
      <c r="P605" s="56" t="str">
        <f t="shared" si="416"/>
        <v>OK</v>
      </c>
      <c r="Q605" s="105">
        <f t="shared" si="417"/>
        <v>2.2222222222222254E-2</v>
      </c>
      <c r="R605" s="105">
        <f t="shared" si="418"/>
        <v>6.9444444444444198E-4</v>
      </c>
      <c r="S605" s="105">
        <f t="shared" si="419"/>
        <v>2.2916666666666696E-2</v>
      </c>
      <c r="T605" s="105">
        <f t="shared" si="423"/>
        <v>3.1944444444444331E-2</v>
      </c>
      <c r="U605" s="56">
        <v>16.100000000000001</v>
      </c>
      <c r="V605" s="56">
        <f>INDEX('Počty dní'!F:J,MATCH(E605,'Počty dní'!C:C,0),4)</f>
        <v>47</v>
      </c>
      <c r="W605" s="166">
        <f t="shared" si="420"/>
        <v>756.7</v>
      </c>
      <c r="X605" s="21"/>
    </row>
    <row r="606" spans="1:24" x14ac:dyDescent="0.25">
      <c r="A606" s="140">
        <v>144</v>
      </c>
      <c r="B606" s="56">
        <v>1144</v>
      </c>
      <c r="C606" s="56" t="s">
        <v>2</v>
      </c>
      <c r="D606" s="137"/>
      <c r="E606" s="101" t="str">
        <f t="shared" si="430"/>
        <v>X</v>
      </c>
      <c r="F606" s="56" t="s">
        <v>146</v>
      </c>
      <c r="G606" s="64">
        <v>22</v>
      </c>
      <c r="H606" s="56" t="str">
        <f t="shared" si="431"/>
        <v>XXX122/22</v>
      </c>
      <c r="I606" s="56" t="s">
        <v>5</v>
      </c>
      <c r="J606" s="56" t="s">
        <v>5</v>
      </c>
      <c r="K606" s="103">
        <v>0.75</v>
      </c>
      <c r="L606" s="74">
        <v>0.75347222222222221</v>
      </c>
      <c r="M606" s="68" t="s">
        <v>60</v>
      </c>
      <c r="N606" s="104">
        <v>0.77500000000000002</v>
      </c>
      <c r="O606" s="68" t="s">
        <v>69</v>
      </c>
      <c r="P606" s="56" t="str">
        <f t="shared" si="416"/>
        <v>OK</v>
      </c>
      <c r="Q606" s="105">
        <f t="shared" si="417"/>
        <v>2.1527777777777812E-2</v>
      </c>
      <c r="R606" s="105">
        <f t="shared" si="418"/>
        <v>3.4722222222222099E-3</v>
      </c>
      <c r="S606" s="105">
        <f t="shared" si="419"/>
        <v>2.5000000000000022E-2</v>
      </c>
      <c r="T606" s="105">
        <f t="shared" si="423"/>
        <v>3.4722222222222099E-3</v>
      </c>
      <c r="U606" s="56">
        <v>16.100000000000001</v>
      </c>
      <c r="V606" s="56">
        <f>INDEX('Počty dní'!F:J,MATCH(E606,'Počty dní'!C:C,0),4)</f>
        <v>47</v>
      </c>
      <c r="W606" s="166">
        <f t="shared" si="420"/>
        <v>756.7</v>
      </c>
      <c r="X606" s="21"/>
    </row>
    <row r="607" spans="1:24" x14ac:dyDescent="0.25">
      <c r="A607" s="140">
        <v>144</v>
      </c>
      <c r="B607" s="56">
        <v>1144</v>
      </c>
      <c r="C607" s="56" t="s">
        <v>2</v>
      </c>
      <c r="D607" s="128"/>
      <c r="E607" s="101" t="str">
        <f t="shared" si="430"/>
        <v>X</v>
      </c>
      <c r="F607" s="56" t="s">
        <v>146</v>
      </c>
      <c r="G607" s="64">
        <v>27</v>
      </c>
      <c r="H607" s="56" t="str">
        <f t="shared" si="431"/>
        <v>XXX122/27</v>
      </c>
      <c r="I607" s="56" t="s">
        <v>5</v>
      </c>
      <c r="J607" s="56" t="s">
        <v>5</v>
      </c>
      <c r="K607" s="103">
        <v>0.80694444444444446</v>
      </c>
      <c r="L607" s="104">
        <v>0.80763888888888891</v>
      </c>
      <c r="M607" s="68" t="s">
        <v>69</v>
      </c>
      <c r="N607" s="74">
        <v>0.82986111111111116</v>
      </c>
      <c r="O607" s="68" t="s">
        <v>60</v>
      </c>
      <c r="P607" s="56" t="str">
        <f t="shared" si="416"/>
        <v>OK</v>
      </c>
      <c r="Q607" s="105">
        <f t="shared" si="417"/>
        <v>2.2222222222222254E-2</v>
      </c>
      <c r="R607" s="105">
        <f t="shared" si="418"/>
        <v>6.9444444444444198E-4</v>
      </c>
      <c r="S607" s="105">
        <f t="shared" si="419"/>
        <v>2.2916666666666696E-2</v>
      </c>
      <c r="T607" s="105">
        <f t="shared" si="423"/>
        <v>3.1944444444444442E-2</v>
      </c>
      <c r="U607" s="56">
        <v>16.100000000000001</v>
      </c>
      <c r="V607" s="56">
        <f>INDEX('Počty dní'!F:J,MATCH(E607,'Počty dní'!C:C,0),4)</f>
        <v>47</v>
      </c>
      <c r="W607" s="166">
        <f t="shared" si="420"/>
        <v>756.7</v>
      </c>
      <c r="X607" s="21"/>
    </row>
    <row r="608" spans="1:24" x14ac:dyDescent="0.25">
      <c r="A608" s="140">
        <v>144</v>
      </c>
      <c r="B608" s="56">
        <v>1144</v>
      </c>
      <c r="C608" s="56" t="s">
        <v>2</v>
      </c>
      <c r="D608" s="128"/>
      <c r="E608" s="101" t="str">
        <f t="shared" si="430"/>
        <v>X</v>
      </c>
      <c r="F608" s="56" t="s">
        <v>146</v>
      </c>
      <c r="G608" s="64">
        <v>24</v>
      </c>
      <c r="H608" s="56" t="str">
        <f t="shared" si="431"/>
        <v>XXX122/24</v>
      </c>
      <c r="I608" s="56" t="s">
        <v>5</v>
      </c>
      <c r="J608" s="56" t="s">
        <v>5</v>
      </c>
      <c r="K608" s="103">
        <v>0.83333333333333337</v>
      </c>
      <c r="L608" s="104">
        <v>0.83680555555555547</v>
      </c>
      <c r="M608" s="68" t="s">
        <v>60</v>
      </c>
      <c r="N608" s="74">
        <v>0.85833333333333339</v>
      </c>
      <c r="O608" s="68" t="s">
        <v>69</v>
      </c>
      <c r="P608" s="56" t="str">
        <f t="shared" si="416"/>
        <v>OK</v>
      </c>
      <c r="Q608" s="105">
        <f t="shared" si="417"/>
        <v>2.1527777777777923E-2</v>
      </c>
      <c r="R608" s="105">
        <f t="shared" si="418"/>
        <v>3.4722222222220989E-3</v>
      </c>
      <c r="S608" s="105">
        <f t="shared" si="419"/>
        <v>2.5000000000000022E-2</v>
      </c>
      <c r="T608" s="105">
        <f t="shared" si="423"/>
        <v>3.4722222222222099E-3</v>
      </c>
      <c r="U608" s="56">
        <v>16.100000000000001</v>
      </c>
      <c r="V608" s="56">
        <f>INDEX('Počty dní'!F:J,MATCH(E608,'Počty dní'!C:C,0),4)</f>
        <v>47</v>
      </c>
      <c r="W608" s="166">
        <f t="shared" si="420"/>
        <v>756.7</v>
      </c>
      <c r="X608" s="21"/>
    </row>
    <row r="609" spans="1:48" x14ac:dyDescent="0.25">
      <c r="A609" s="140">
        <v>144</v>
      </c>
      <c r="B609" s="56">
        <v>1144</v>
      </c>
      <c r="C609" s="56" t="s">
        <v>2</v>
      </c>
      <c r="D609" s="102"/>
      <c r="E609" s="56" t="str">
        <f t="shared" si="430"/>
        <v>X</v>
      </c>
      <c r="F609" s="56" t="s">
        <v>82</v>
      </c>
      <c r="G609" s="56"/>
      <c r="H609" s="56" t="str">
        <f t="shared" si="431"/>
        <v>přejezd/</v>
      </c>
      <c r="I609" s="56"/>
      <c r="J609" s="56" t="s">
        <v>5</v>
      </c>
      <c r="K609" s="103">
        <v>0.85833333333333339</v>
      </c>
      <c r="L609" s="104">
        <v>0.85833333333333339</v>
      </c>
      <c r="M609" s="68" t="str">
        <f>O608</f>
        <v>Vír,,rozc.k Dalečínu</v>
      </c>
      <c r="N609" s="74">
        <v>0.86319444444444438</v>
      </c>
      <c r="O609" s="68" t="s">
        <v>76</v>
      </c>
      <c r="P609" s="56" t="str">
        <f t="shared" si="416"/>
        <v>OK</v>
      </c>
      <c r="Q609" s="105">
        <f t="shared" si="417"/>
        <v>4.8611111111109828E-3</v>
      </c>
      <c r="R609" s="105">
        <f t="shared" si="418"/>
        <v>0</v>
      </c>
      <c r="S609" s="105">
        <f t="shared" si="419"/>
        <v>4.8611111111109828E-3</v>
      </c>
      <c r="T609" s="105">
        <f t="shared" si="423"/>
        <v>0</v>
      </c>
      <c r="U609" s="56">
        <v>0</v>
      </c>
      <c r="V609" s="56">
        <f>INDEX('Počty dní'!F:J,MATCH(E609,'Počty dní'!C:C,0),4)</f>
        <v>47</v>
      </c>
      <c r="W609" s="166">
        <f t="shared" si="420"/>
        <v>0</v>
      </c>
      <c r="X609" s="21"/>
      <c r="AL609" s="27"/>
      <c r="AM609" s="27"/>
      <c r="AP609" s="16"/>
      <c r="AQ609" s="16"/>
      <c r="AR609" s="16"/>
      <c r="AS609" s="16"/>
      <c r="AT609" s="16"/>
      <c r="AU609" s="28"/>
      <c r="AV609" s="28"/>
    </row>
    <row r="610" spans="1:48" x14ac:dyDescent="0.25">
      <c r="A610" s="140">
        <v>144</v>
      </c>
      <c r="B610" s="56">
        <v>1144</v>
      </c>
      <c r="C610" s="56" t="s">
        <v>2</v>
      </c>
      <c r="D610" s="128"/>
      <c r="E610" s="101" t="str">
        <f t="shared" si="430"/>
        <v>X</v>
      </c>
      <c r="F610" s="56" t="s">
        <v>142</v>
      </c>
      <c r="G610" s="64">
        <v>26</v>
      </c>
      <c r="H610" s="56" t="str">
        <f t="shared" si="431"/>
        <v>XXX131/26</v>
      </c>
      <c r="I610" s="56" t="s">
        <v>5</v>
      </c>
      <c r="J610" s="56" t="s">
        <v>5</v>
      </c>
      <c r="K610" s="103">
        <v>0.86319444444444438</v>
      </c>
      <c r="L610" s="104">
        <v>0.86458333333333337</v>
      </c>
      <c r="M610" s="68" t="s">
        <v>76</v>
      </c>
      <c r="N610" s="74">
        <v>0.88888888888888884</v>
      </c>
      <c r="O610" s="68" t="s">
        <v>70</v>
      </c>
      <c r="P610" s="56" t="str">
        <f t="shared" si="416"/>
        <v>OK</v>
      </c>
      <c r="Q610" s="105">
        <f t="shared" si="417"/>
        <v>2.4305555555555469E-2</v>
      </c>
      <c r="R610" s="105">
        <f t="shared" si="418"/>
        <v>1.388888888888995E-3</v>
      </c>
      <c r="S610" s="105">
        <f t="shared" si="419"/>
        <v>2.5694444444444464E-2</v>
      </c>
      <c r="T610" s="105">
        <f t="shared" si="423"/>
        <v>0</v>
      </c>
      <c r="U610" s="56">
        <v>17.8</v>
      </c>
      <c r="V610" s="56">
        <f>INDEX('Počty dní'!F:J,MATCH(E610,'Počty dní'!C:C,0),4)</f>
        <v>47</v>
      </c>
      <c r="W610" s="166">
        <f t="shared" si="420"/>
        <v>836.6</v>
      </c>
      <c r="X610" s="21"/>
    </row>
    <row r="611" spans="1:48" x14ac:dyDescent="0.25">
      <c r="A611" s="140">
        <v>144</v>
      </c>
      <c r="B611" s="56">
        <v>1144</v>
      </c>
      <c r="C611" s="56" t="s">
        <v>2</v>
      </c>
      <c r="D611" s="128"/>
      <c r="E611" s="101" t="str">
        <f t="shared" si="430"/>
        <v>X</v>
      </c>
      <c r="F611" s="56" t="s">
        <v>142</v>
      </c>
      <c r="G611" s="64">
        <v>23</v>
      </c>
      <c r="H611" s="56" t="str">
        <f t="shared" si="431"/>
        <v>XXX131/23</v>
      </c>
      <c r="I611" s="56" t="s">
        <v>5</v>
      </c>
      <c r="J611" s="56" t="s">
        <v>5</v>
      </c>
      <c r="K611" s="103">
        <v>0.9194444444444444</v>
      </c>
      <c r="L611" s="104">
        <v>0.92013888888888884</v>
      </c>
      <c r="M611" s="68" t="s">
        <v>70</v>
      </c>
      <c r="N611" s="74">
        <v>0.94444444444444453</v>
      </c>
      <c r="O611" s="68" t="s">
        <v>76</v>
      </c>
      <c r="P611" s="56" t="str">
        <f t="shared" si="416"/>
        <v>OK</v>
      </c>
      <c r="Q611" s="105">
        <f t="shared" si="417"/>
        <v>2.4305555555555691E-2</v>
      </c>
      <c r="R611" s="105">
        <f t="shared" si="418"/>
        <v>6.9444444444444198E-4</v>
      </c>
      <c r="S611" s="105">
        <f t="shared" si="419"/>
        <v>2.5000000000000133E-2</v>
      </c>
      <c r="T611" s="105">
        <f t="shared" si="423"/>
        <v>3.0555555555555558E-2</v>
      </c>
      <c r="U611" s="56">
        <v>17.8</v>
      </c>
      <c r="V611" s="56">
        <f>INDEX('Počty dní'!F:J,MATCH(E611,'Počty dní'!C:C,0),4)</f>
        <v>47</v>
      </c>
      <c r="W611" s="166">
        <f t="shared" si="420"/>
        <v>836.6</v>
      </c>
      <c r="X611" s="21"/>
    </row>
    <row r="612" spans="1:48" ht="15.75" thickBot="1" x14ac:dyDescent="0.3">
      <c r="A612" s="141">
        <v>144</v>
      </c>
      <c r="B612" s="58">
        <v>1144</v>
      </c>
      <c r="C612" s="58" t="s">
        <v>2</v>
      </c>
      <c r="D612" s="106"/>
      <c r="E612" s="58" t="str">
        <f t="shared" si="430"/>
        <v>X</v>
      </c>
      <c r="F612" s="58" t="s">
        <v>82</v>
      </c>
      <c r="G612" s="58"/>
      <c r="H612" s="58" t="str">
        <f t="shared" si="431"/>
        <v>přejezd/</v>
      </c>
      <c r="I612" s="198"/>
      <c r="J612" s="58" t="s">
        <v>5</v>
      </c>
      <c r="K612" s="107">
        <v>0.94444444444444453</v>
      </c>
      <c r="L612" s="108">
        <v>0.94444444444444453</v>
      </c>
      <c r="M612" s="60" t="s">
        <v>76</v>
      </c>
      <c r="N612" s="210">
        <v>0.94791666666666663</v>
      </c>
      <c r="O612" s="60" t="s">
        <v>69</v>
      </c>
      <c r="P612" s="158"/>
      <c r="Q612" s="170">
        <f t="shared" si="417"/>
        <v>3.4722222222220989E-3</v>
      </c>
      <c r="R612" s="170">
        <f t="shared" si="418"/>
        <v>0</v>
      </c>
      <c r="S612" s="170">
        <f t="shared" si="419"/>
        <v>3.4722222222220989E-3</v>
      </c>
      <c r="T612" s="170">
        <f t="shared" si="423"/>
        <v>0</v>
      </c>
      <c r="U612" s="58">
        <v>0</v>
      </c>
      <c r="V612" s="58">
        <f>INDEX('Počty dní'!F:J,MATCH(E612,'Počty dní'!C:C,0),4)</f>
        <v>47</v>
      </c>
      <c r="W612" s="171">
        <f t="shared" si="420"/>
        <v>0</v>
      </c>
      <c r="X612" s="21"/>
      <c r="AL612" s="27"/>
      <c r="AM612" s="27"/>
      <c r="AP612" s="16"/>
      <c r="AQ612" s="16"/>
      <c r="AR612" s="16"/>
      <c r="AS612" s="16"/>
      <c r="AT612" s="16"/>
      <c r="AU612" s="28"/>
      <c r="AV612" s="28"/>
    </row>
    <row r="613" spans="1:48" ht="15.75" thickBot="1" x14ac:dyDescent="0.3">
      <c r="A613" s="172" t="str">
        <f ca="1">CONCATENATE(INDIRECT("R[-1]C[0]",FALSE),"celkem")</f>
        <v>144celkem</v>
      </c>
      <c r="B613" s="173"/>
      <c r="C613" s="173" t="str">
        <f ca="1">INDIRECT("R[-1]C[12]",FALSE)</f>
        <v>Vír,,rozc.k Dalečínu</v>
      </c>
      <c r="D613" s="174"/>
      <c r="E613" s="173"/>
      <c r="F613" s="175"/>
      <c r="G613" s="173"/>
      <c r="H613" s="176"/>
      <c r="I613" s="177"/>
      <c r="J613" s="178" t="str">
        <f ca="1">INDIRECT("R[-3]C[0]",FALSE)</f>
        <v>S</v>
      </c>
      <c r="K613" s="179"/>
      <c r="L613" s="180"/>
      <c r="M613" s="181"/>
      <c r="N613" s="180"/>
      <c r="O613" s="182"/>
      <c r="P613" s="173"/>
      <c r="Q613" s="183">
        <f>SUM(Q592:Q612)</f>
        <v>0.47361111111111115</v>
      </c>
      <c r="R613" s="183">
        <f>SUM(R592:R612)</f>
        <v>3.5416666666666763E-2</v>
      </c>
      <c r="S613" s="183">
        <f>SUM(S592:S612)</f>
        <v>0.50902777777777786</v>
      </c>
      <c r="T613" s="183">
        <f>SUM(T592:T612)</f>
        <v>0.25902777777777763</v>
      </c>
      <c r="U613" s="184">
        <f>SUM(U592:U612)</f>
        <v>359.30000000000013</v>
      </c>
      <c r="V613" s="185"/>
      <c r="W613" s="186">
        <f>SUM(W592:W612)</f>
        <v>16887.100000000006</v>
      </c>
      <c r="X613" s="21"/>
    </row>
    <row r="614" spans="1:48" x14ac:dyDescent="0.25">
      <c r="A614" s="109"/>
      <c r="F614" s="75"/>
      <c r="H614" s="110"/>
      <c r="I614" s="111"/>
      <c r="J614" s="112"/>
      <c r="K614" s="113"/>
      <c r="L614" s="121"/>
      <c r="M614" s="83"/>
      <c r="N614" s="121"/>
      <c r="O614" s="61"/>
      <c r="Q614" s="114"/>
      <c r="R614" s="114"/>
      <c r="S614" s="114"/>
      <c r="T614" s="114"/>
      <c r="U614" s="115"/>
      <c r="W614" s="115"/>
      <c r="X614" s="21"/>
    </row>
    <row r="615" spans="1:48" ht="15.75" thickBot="1" x14ac:dyDescent="0.3">
      <c r="D615" s="129"/>
      <c r="E615" s="116"/>
      <c r="G615" s="67"/>
      <c r="K615" s="117"/>
      <c r="L615" s="69"/>
      <c r="M615" s="70"/>
      <c r="N615" s="118"/>
      <c r="O615" s="70"/>
      <c r="X615" s="21"/>
    </row>
    <row r="616" spans="1:48" x14ac:dyDescent="0.25">
      <c r="A616" s="138">
        <v>145</v>
      </c>
      <c r="B616" s="53">
        <v>1145</v>
      </c>
      <c r="C616" s="53" t="s">
        <v>2</v>
      </c>
      <c r="D616" s="159"/>
      <c r="E616" s="160" t="str">
        <f t="shared" ref="E616:E630" si="432">CONCATENATE(C616,D616)</f>
        <v>X</v>
      </c>
      <c r="F616" s="53" t="s">
        <v>130</v>
      </c>
      <c r="G616" s="188">
        <v>1</v>
      </c>
      <c r="H616" s="53" t="str">
        <f t="shared" ref="H616:H630" si="433">CONCATENATE(F616,"/",G616)</f>
        <v>XXX125/1</v>
      </c>
      <c r="I616" s="53" t="s">
        <v>5</v>
      </c>
      <c r="J616" s="53" t="s">
        <v>5</v>
      </c>
      <c r="K616" s="162">
        <v>0.18958333333333333</v>
      </c>
      <c r="L616" s="163">
        <v>0.19027777777777777</v>
      </c>
      <c r="M616" s="193" t="s">
        <v>73</v>
      </c>
      <c r="N616" s="163">
        <v>0.20138888888888887</v>
      </c>
      <c r="O616" s="193" t="s">
        <v>60</v>
      </c>
      <c r="P616" s="53" t="str">
        <f t="shared" ref="P616:P629" si="434">IF(M617=O616,"OK","POZOR")</f>
        <v>OK</v>
      </c>
      <c r="Q616" s="165">
        <f t="shared" ref="Q616:Q630" si="435">IF(ISNUMBER(G616),N616-L616,IF(F616="přejezd",N616-L616,0))</f>
        <v>1.1111111111111099E-2</v>
      </c>
      <c r="R616" s="165">
        <f t="shared" ref="R616:R630" si="436">IF(ISNUMBER(G616),L616-K616,0)</f>
        <v>6.9444444444444198E-4</v>
      </c>
      <c r="S616" s="165">
        <f t="shared" ref="S616:S630" si="437">Q616+R616</f>
        <v>1.1805555555555541E-2</v>
      </c>
      <c r="T616" s="165"/>
      <c r="U616" s="53">
        <v>7.8</v>
      </c>
      <c r="V616" s="53">
        <f>INDEX('Počty dní'!F:J,MATCH(E616,'Počty dní'!C:C,0),4)</f>
        <v>47</v>
      </c>
      <c r="W616" s="98">
        <f t="shared" ref="W616:W630" si="438">V616*U616</f>
        <v>366.59999999999997</v>
      </c>
      <c r="X616" s="21"/>
    </row>
    <row r="617" spans="1:48" x14ac:dyDescent="0.25">
      <c r="A617" s="140">
        <v>145</v>
      </c>
      <c r="B617" s="56">
        <v>1145</v>
      </c>
      <c r="C617" s="56" t="s">
        <v>2</v>
      </c>
      <c r="D617" s="128"/>
      <c r="E617" s="101" t="str">
        <f t="shared" ref="E617:E628" si="439">CONCATENATE(C617,D617)</f>
        <v>X</v>
      </c>
      <c r="F617" s="56" t="s">
        <v>131</v>
      </c>
      <c r="G617" s="64">
        <v>1</v>
      </c>
      <c r="H617" s="56" t="str">
        <f t="shared" ref="H617:H628" si="440">CONCATENATE(F617,"/",G617)</f>
        <v>XXX123/1</v>
      </c>
      <c r="I617" s="56" t="s">
        <v>5</v>
      </c>
      <c r="J617" s="56" t="s">
        <v>5</v>
      </c>
      <c r="K617" s="103">
        <v>0.23194444444444443</v>
      </c>
      <c r="L617" s="74">
        <v>0.23263888888888887</v>
      </c>
      <c r="M617" s="68" t="s">
        <v>60</v>
      </c>
      <c r="N617" s="104">
        <v>0.24652777777777779</v>
      </c>
      <c r="O617" s="68" t="s">
        <v>60</v>
      </c>
      <c r="P617" s="56" t="str">
        <f t="shared" si="434"/>
        <v>OK</v>
      </c>
      <c r="Q617" s="105">
        <f t="shared" si="435"/>
        <v>1.3888888888888923E-2</v>
      </c>
      <c r="R617" s="105">
        <f t="shared" si="436"/>
        <v>6.9444444444444198E-4</v>
      </c>
      <c r="S617" s="105">
        <f t="shared" si="437"/>
        <v>1.4583333333333365E-2</v>
      </c>
      <c r="T617" s="105">
        <f t="shared" ref="T617:T630" si="441">K617-N616</f>
        <v>3.0555555555555558E-2</v>
      </c>
      <c r="U617" s="56">
        <v>12.6</v>
      </c>
      <c r="V617" s="56">
        <f>INDEX('Počty dní'!F:J,MATCH(E617,'Počty dní'!C:C,0),4)</f>
        <v>47</v>
      </c>
      <c r="W617" s="166">
        <f t="shared" ref="W617:W628" si="442">V617*U617</f>
        <v>592.19999999999993</v>
      </c>
      <c r="X617" s="21"/>
    </row>
    <row r="618" spans="1:48" x14ac:dyDescent="0.25">
      <c r="A618" s="140">
        <v>145</v>
      </c>
      <c r="B618" s="56">
        <v>1145</v>
      </c>
      <c r="C618" s="56" t="s">
        <v>2</v>
      </c>
      <c r="D618" s="137"/>
      <c r="E618" s="101" t="str">
        <f t="shared" si="439"/>
        <v>X</v>
      </c>
      <c r="F618" s="56" t="s">
        <v>146</v>
      </c>
      <c r="G618" s="64">
        <v>4</v>
      </c>
      <c r="H618" s="56" t="str">
        <f t="shared" si="440"/>
        <v>XXX122/4</v>
      </c>
      <c r="I618" s="56" t="s">
        <v>5</v>
      </c>
      <c r="J618" s="56" t="s">
        <v>5</v>
      </c>
      <c r="K618" s="103">
        <v>0.25138888888888888</v>
      </c>
      <c r="L618" s="74">
        <v>0.25208333333333333</v>
      </c>
      <c r="M618" s="68" t="s">
        <v>60</v>
      </c>
      <c r="N618" s="104">
        <v>0.28750000000000003</v>
      </c>
      <c r="O618" s="68" t="s">
        <v>91</v>
      </c>
      <c r="P618" s="56" t="str">
        <f t="shared" si="434"/>
        <v>OK</v>
      </c>
      <c r="Q618" s="105">
        <f t="shared" si="435"/>
        <v>3.5416666666666707E-2</v>
      </c>
      <c r="R618" s="105">
        <f t="shared" si="436"/>
        <v>6.9444444444444198E-4</v>
      </c>
      <c r="S618" s="105">
        <f t="shared" si="437"/>
        <v>3.6111111111111149E-2</v>
      </c>
      <c r="T618" s="105">
        <f t="shared" si="441"/>
        <v>4.8611111111110938E-3</v>
      </c>
      <c r="U618" s="56">
        <v>30.2</v>
      </c>
      <c r="V618" s="56">
        <f>INDEX('Počty dní'!F:J,MATCH(E618,'Počty dní'!C:C,0),4)</f>
        <v>47</v>
      </c>
      <c r="W618" s="166">
        <f t="shared" si="442"/>
        <v>1419.3999999999999</v>
      </c>
      <c r="X618" s="21"/>
    </row>
    <row r="619" spans="1:48" x14ac:dyDescent="0.25">
      <c r="A619" s="140">
        <v>145</v>
      </c>
      <c r="B619" s="56">
        <v>1145</v>
      </c>
      <c r="C619" s="56" t="s">
        <v>2</v>
      </c>
      <c r="D619" s="128"/>
      <c r="E619" s="101" t="str">
        <f t="shared" si="439"/>
        <v>X</v>
      </c>
      <c r="F619" s="56" t="s">
        <v>146</v>
      </c>
      <c r="G619" s="64">
        <v>7</v>
      </c>
      <c r="H619" s="56" t="str">
        <f t="shared" si="440"/>
        <v>XXX122/7</v>
      </c>
      <c r="I619" s="56" t="s">
        <v>5</v>
      </c>
      <c r="J619" s="56" t="s">
        <v>5</v>
      </c>
      <c r="K619" s="103">
        <v>0.29097222222222224</v>
      </c>
      <c r="L619" s="104">
        <v>0.29305555555555557</v>
      </c>
      <c r="M619" s="68" t="s">
        <v>91</v>
      </c>
      <c r="N619" s="74">
        <v>0.32986111111111099</v>
      </c>
      <c r="O619" s="68" t="s">
        <v>60</v>
      </c>
      <c r="P619" s="56" t="str">
        <f t="shared" si="434"/>
        <v>OK</v>
      </c>
      <c r="Q619" s="105">
        <f t="shared" si="435"/>
        <v>3.6805555555555425E-2</v>
      </c>
      <c r="R619" s="105">
        <f t="shared" si="436"/>
        <v>2.0833333333333259E-3</v>
      </c>
      <c r="S619" s="105">
        <f t="shared" si="437"/>
        <v>3.8888888888888751E-2</v>
      </c>
      <c r="T619" s="105">
        <f t="shared" si="441"/>
        <v>3.4722222222222099E-3</v>
      </c>
      <c r="U619" s="56">
        <v>30.2</v>
      </c>
      <c r="V619" s="56">
        <f>INDEX('Počty dní'!F:J,MATCH(E619,'Počty dní'!C:C,0),4)</f>
        <v>47</v>
      </c>
      <c r="W619" s="166">
        <f t="shared" si="442"/>
        <v>1419.3999999999999</v>
      </c>
      <c r="X619" s="21"/>
    </row>
    <row r="620" spans="1:48" x14ac:dyDescent="0.25">
      <c r="A620" s="140">
        <v>145</v>
      </c>
      <c r="B620" s="56">
        <v>1145</v>
      </c>
      <c r="C620" s="56" t="s">
        <v>2</v>
      </c>
      <c r="D620" s="128">
        <v>45</v>
      </c>
      <c r="E620" s="101" t="str">
        <f t="shared" si="439"/>
        <v>X45</v>
      </c>
      <c r="F620" s="56" t="s">
        <v>146</v>
      </c>
      <c r="G620" s="64">
        <v>8</v>
      </c>
      <c r="H620" s="56" t="str">
        <f t="shared" si="440"/>
        <v>XXX122/8</v>
      </c>
      <c r="I620" s="56" t="s">
        <v>5</v>
      </c>
      <c r="J620" s="56" t="s">
        <v>5</v>
      </c>
      <c r="K620" s="103">
        <v>0.33333333333333331</v>
      </c>
      <c r="L620" s="74">
        <v>0.33680555555555558</v>
      </c>
      <c r="M620" s="68" t="s">
        <v>60</v>
      </c>
      <c r="N620" s="104">
        <v>0.35833333333333334</v>
      </c>
      <c r="O620" s="68" t="s">
        <v>69</v>
      </c>
      <c r="P620" s="56" t="str">
        <f t="shared" si="434"/>
        <v>OK</v>
      </c>
      <c r="Q620" s="105">
        <f t="shared" si="435"/>
        <v>2.1527777777777757E-2</v>
      </c>
      <c r="R620" s="105">
        <f t="shared" si="436"/>
        <v>3.4722222222222654E-3</v>
      </c>
      <c r="S620" s="105">
        <f t="shared" si="437"/>
        <v>2.5000000000000022E-2</v>
      </c>
      <c r="T620" s="105">
        <f t="shared" si="441"/>
        <v>3.4722222222223209E-3</v>
      </c>
      <c r="U620" s="56">
        <v>16.100000000000001</v>
      </c>
      <c r="V620" s="56">
        <f>INDEX('Počty dní'!F:J,MATCH(E620,'Počty dní'!C:C,0),4)</f>
        <v>47</v>
      </c>
      <c r="W620" s="166">
        <f t="shared" si="442"/>
        <v>756.7</v>
      </c>
      <c r="X620" s="21"/>
    </row>
    <row r="621" spans="1:48" x14ac:dyDescent="0.25">
      <c r="A621" s="140">
        <v>145</v>
      </c>
      <c r="B621" s="56">
        <v>1145</v>
      </c>
      <c r="C621" s="56" t="s">
        <v>2</v>
      </c>
      <c r="D621" s="128"/>
      <c r="E621" s="101" t="str">
        <f t="shared" si="439"/>
        <v>X</v>
      </c>
      <c r="F621" s="56" t="s">
        <v>146</v>
      </c>
      <c r="G621" s="64">
        <v>9</v>
      </c>
      <c r="H621" s="56" t="str">
        <f t="shared" si="440"/>
        <v>XXX122/9</v>
      </c>
      <c r="I621" s="56" t="s">
        <v>5</v>
      </c>
      <c r="J621" s="56" t="s">
        <v>5</v>
      </c>
      <c r="K621" s="103">
        <v>0.39027777777777778</v>
      </c>
      <c r="L621" s="74">
        <v>0.39097222222222222</v>
      </c>
      <c r="M621" s="68" t="s">
        <v>69</v>
      </c>
      <c r="N621" s="104">
        <v>0.41319444444444436</v>
      </c>
      <c r="O621" s="68" t="s">
        <v>60</v>
      </c>
      <c r="P621" s="56" t="str">
        <f t="shared" si="434"/>
        <v>OK</v>
      </c>
      <c r="Q621" s="105">
        <f t="shared" si="435"/>
        <v>2.2222222222222143E-2</v>
      </c>
      <c r="R621" s="105">
        <f t="shared" si="436"/>
        <v>6.9444444444444198E-4</v>
      </c>
      <c r="S621" s="105">
        <f t="shared" si="437"/>
        <v>2.2916666666666585E-2</v>
      </c>
      <c r="T621" s="105">
        <f t="shared" si="441"/>
        <v>3.1944444444444442E-2</v>
      </c>
      <c r="U621" s="56">
        <v>16.100000000000001</v>
      </c>
      <c r="V621" s="56">
        <f>INDEX('Počty dní'!F:J,MATCH(E621,'Počty dní'!C:C,0),4)</f>
        <v>47</v>
      </c>
      <c r="W621" s="166">
        <f t="shared" si="442"/>
        <v>756.7</v>
      </c>
      <c r="X621" s="21"/>
    </row>
    <row r="622" spans="1:48" x14ac:dyDescent="0.25">
      <c r="A622" s="140">
        <v>145</v>
      </c>
      <c r="B622" s="56">
        <v>1145</v>
      </c>
      <c r="C622" s="56" t="s">
        <v>2</v>
      </c>
      <c r="D622" s="137"/>
      <c r="E622" s="101" t="str">
        <f t="shared" si="439"/>
        <v>X</v>
      </c>
      <c r="F622" s="56" t="s">
        <v>146</v>
      </c>
      <c r="G622" s="64">
        <v>10</v>
      </c>
      <c r="H622" s="56" t="str">
        <f t="shared" si="440"/>
        <v>XXX122/10</v>
      </c>
      <c r="I622" s="56" t="s">
        <v>5</v>
      </c>
      <c r="J622" s="56" t="s">
        <v>5</v>
      </c>
      <c r="K622" s="103">
        <v>0.41666666666666669</v>
      </c>
      <c r="L622" s="74">
        <v>0.4201388888888889</v>
      </c>
      <c r="M622" s="68" t="s">
        <v>60</v>
      </c>
      <c r="N622" s="104">
        <v>0.44166666666666665</v>
      </c>
      <c r="O622" s="68" t="s">
        <v>69</v>
      </c>
      <c r="P622" s="56" t="str">
        <f t="shared" si="434"/>
        <v>OK</v>
      </c>
      <c r="Q622" s="105">
        <f t="shared" si="435"/>
        <v>2.1527777777777757E-2</v>
      </c>
      <c r="R622" s="105">
        <f t="shared" si="436"/>
        <v>3.4722222222222099E-3</v>
      </c>
      <c r="S622" s="105">
        <f t="shared" si="437"/>
        <v>2.4999999999999967E-2</v>
      </c>
      <c r="T622" s="105">
        <f t="shared" si="441"/>
        <v>3.4722222222223209E-3</v>
      </c>
      <c r="U622" s="56">
        <v>16.100000000000001</v>
      </c>
      <c r="V622" s="56">
        <f>INDEX('Počty dní'!F:J,MATCH(E622,'Počty dní'!C:C,0),4)</f>
        <v>47</v>
      </c>
      <c r="W622" s="166">
        <f t="shared" si="442"/>
        <v>756.7</v>
      </c>
      <c r="X622" s="21"/>
    </row>
    <row r="623" spans="1:48" x14ac:dyDescent="0.25">
      <c r="A623" s="140">
        <v>145</v>
      </c>
      <c r="B623" s="56">
        <v>1145</v>
      </c>
      <c r="C623" s="56" t="s">
        <v>2</v>
      </c>
      <c r="D623" s="128"/>
      <c r="E623" s="101" t="str">
        <f t="shared" si="439"/>
        <v>X</v>
      </c>
      <c r="F623" s="56" t="s">
        <v>146</v>
      </c>
      <c r="G623" s="64">
        <v>11</v>
      </c>
      <c r="H623" s="56" t="str">
        <f t="shared" si="440"/>
        <v>XXX122/11</v>
      </c>
      <c r="I623" s="56" t="s">
        <v>5</v>
      </c>
      <c r="J623" s="56" t="s">
        <v>5</v>
      </c>
      <c r="K623" s="103">
        <v>0.47361111111111115</v>
      </c>
      <c r="L623" s="104">
        <v>0.47430555555555554</v>
      </c>
      <c r="M623" s="68" t="s">
        <v>69</v>
      </c>
      <c r="N623" s="74">
        <v>0.49652777777777768</v>
      </c>
      <c r="O623" s="68" t="s">
        <v>60</v>
      </c>
      <c r="P623" s="56" t="str">
        <f t="shared" si="434"/>
        <v>OK</v>
      </c>
      <c r="Q623" s="105">
        <f t="shared" si="435"/>
        <v>2.2222222222222143E-2</v>
      </c>
      <c r="R623" s="105">
        <f t="shared" si="436"/>
        <v>6.9444444444438647E-4</v>
      </c>
      <c r="S623" s="105">
        <f t="shared" si="437"/>
        <v>2.291666666666653E-2</v>
      </c>
      <c r="T623" s="105">
        <f t="shared" si="441"/>
        <v>3.1944444444444497E-2</v>
      </c>
      <c r="U623" s="56">
        <v>16.100000000000001</v>
      </c>
      <c r="V623" s="56">
        <f>INDEX('Počty dní'!F:J,MATCH(E623,'Počty dní'!C:C,0),4)</f>
        <v>47</v>
      </c>
      <c r="W623" s="166">
        <f t="shared" si="442"/>
        <v>756.7</v>
      </c>
      <c r="X623" s="21"/>
    </row>
    <row r="624" spans="1:48" x14ac:dyDescent="0.25">
      <c r="A624" s="140">
        <v>145</v>
      </c>
      <c r="B624" s="56">
        <v>1145</v>
      </c>
      <c r="C624" s="56" t="s">
        <v>2</v>
      </c>
      <c r="D624" s="128"/>
      <c r="E624" s="101" t="str">
        <f t="shared" si="439"/>
        <v>X</v>
      </c>
      <c r="F624" s="56" t="s">
        <v>130</v>
      </c>
      <c r="G624" s="64">
        <v>6</v>
      </c>
      <c r="H624" s="56" t="str">
        <f t="shared" si="440"/>
        <v>XXX125/6</v>
      </c>
      <c r="I624" s="56" t="s">
        <v>5</v>
      </c>
      <c r="J624" s="56" t="s">
        <v>5</v>
      </c>
      <c r="K624" s="103">
        <v>0.54444444444444451</v>
      </c>
      <c r="L624" s="104">
        <v>0.54513888888888895</v>
      </c>
      <c r="M624" s="68" t="s">
        <v>60</v>
      </c>
      <c r="N624" s="104">
        <v>0.55625000000000002</v>
      </c>
      <c r="O624" s="68" t="s">
        <v>73</v>
      </c>
      <c r="P624" s="56" t="str">
        <f t="shared" si="434"/>
        <v>OK</v>
      </c>
      <c r="Q624" s="105">
        <f t="shared" si="435"/>
        <v>1.1111111111111072E-2</v>
      </c>
      <c r="R624" s="105">
        <f t="shared" si="436"/>
        <v>6.9444444444444198E-4</v>
      </c>
      <c r="S624" s="105">
        <f t="shared" si="437"/>
        <v>1.1805555555555514E-2</v>
      </c>
      <c r="T624" s="105">
        <f t="shared" si="441"/>
        <v>4.7916666666666829E-2</v>
      </c>
      <c r="U624" s="56">
        <v>7.8</v>
      </c>
      <c r="V624" s="56">
        <f>INDEX('Počty dní'!F:J,MATCH(E624,'Počty dní'!C:C,0),4)</f>
        <v>47</v>
      </c>
      <c r="W624" s="166">
        <f t="shared" si="442"/>
        <v>366.59999999999997</v>
      </c>
      <c r="X624" s="21"/>
    </row>
    <row r="625" spans="1:24" x14ac:dyDescent="0.25">
      <c r="A625" s="140">
        <v>145</v>
      </c>
      <c r="B625" s="56">
        <v>1145</v>
      </c>
      <c r="C625" s="56" t="s">
        <v>2</v>
      </c>
      <c r="D625" s="128"/>
      <c r="E625" s="101" t="str">
        <f t="shared" si="439"/>
        <v>X</v>
      </c>
      <c r="F625" s="56" t="s">
        <v>130</v>
      </c>
      <c r="G625" s="64">
        <v>7</v>
      </c>
      <c r="H625" s="56" t="str">
        <f t="shared" si="440"/>
        <v>XXX125/7</v>
      </c>
      <c r="I625" s="56" t="s">
        <v>5</v>
      </c>
      <c r="J625" s="56" t="s">
        <v>5</v>
      </c>
      <c r="K625" s="103">
        <v>0.56805555555555554</v>
      </c>
      <c r="L625" s="104">
        <v>0.56874999999999998</v>
      </c>
      <c r="M625" s="68" t="s">
        <v>73</v>
      </c>
      <c r="N625" s="104">
        <v>0.57986111111111105</v>
      </c>
      <c r="O625" s="68" t="s">
        <v>60</v>
      </c>
      <c r="P625" s="56" t="str">
        <f t="shared" si="434"/>
        <v>OK</v>
      </c>
      <c r="Q625" s="105">
        <f t="shared" si="435"/>
        <v>1.1111111111111072E-2</v>
      </c>
      <c r="R625" s="105">
        <f t="shared" si="436"/>
        <v>6.9444444444444198E-4</v>
      </c>
      <c r="S625" s="105">
        <f t="shared" si="437"/>
        <v>1.1805555555555514E-2</v>
      </c>
      <c r="T625" s="105">
        <f t="shared" si="441"/>
        <v>1.1805555555555514E-2</v>
      </c>
      <c r="U625" s="56">
        <v>7.8</v>
      </c>
      <c r="V625" s="56">
        <f>INDEX('Počty dní'!F:J,MATCH(E625,'Počty dní'!C:C,0),4)</f>
        <v>47</v>
      </c>
      <c r="W625" s="166">
        <f t="shared" si="442"/>
        <v>366.59999999999997</v>
      </c>
      <c r="X625" s="21"/>
    </row>
    <row r="626" spans="1:24" x14ac:dyDescent="0.25">
      <c r="A626" s="140">
        <v>145</v>
      </c>
      <c r="B626" s="56">
        <v>1145</v>
      </c>
      <c r="C626" s="56" t="s">
        <v>2</v>
      </c>
      <c r="D626" s="128"/>
      <c r="E626" s="101" t="str">
        <f t="shared" si="439"/>
        <v>X</v>
      </c>
      <c r="F626" s="54" t="s">
        <v>138</v>
      </c>
      <c r="G626" s="64">
        <v>58</v>
      </c>
      <c r="H626" s="56" t="str">
        <f t="shared" si="440"/>
        <v>XXX121/58</v>
      </c>
      <c r="I626" s="56" t="s">
        <v>5</v>
      </c>
      <c r="J626" s="56" t="s">
        <v>5</v>
      </c>
      <c r="K626" s="103">
        <v>0.58888888888888891</v>
      </c>
      <c r="L626" s="104">
        <v>0.59027777777777779</v>
      </c>
      <c r="M626" s="68" t="s">
        <v>60</v>
      </c>
      <c r="N626" s="104">
        <v>0.61111111111111105</v>
      </c>
      <c r="O626" s="68" t="s">
        <v>56</v>
      </c>
      <c r="P626" s="56" t="str">
        <f t="shared" si="434"/>
        <v>OK</v>
      </c>
      <c r="Q626" s="105">
        <f t="shared" si="435"/>
        <v>2.0833333333333259E-2</v>
      </c>
      <c r="R626" s="105">
        <f t="shared" si="436"/>
        <v>1.388888888888884E-3</v>
      </c>
      <c r="S626" s="105">
        <f t="shared" si="437"/>
        <v>2.2222222222222143E-2</v>
      </c>
      <c r="T626" s="105">
        <f t="shared" si="441"/>
        <v>9.0277777777778567E-3</v>
      </c>
      <c r="U626" s="56">
        <v>17.8</v>
      </c>
      <c r="V626" s="56">
        <f>INDEX('Počty dní'!F:J,MATCH(E626,'Počty dní'!C:C,0),4)</f>
        <v>47</v>
      </c>
      <c r="W626" s="166">
        <f t="shared" si="442"/>
        <v>836.6</v>
      </c>
      <c r="X626" s="21"/>
    </row>
    <row r="627" spans="1:24" x14ac:dyDescent="0.25">
      <c r="A627" s="140">
        <v>145</v>
      </c>
      <c r="B627" s="56">
        <v>1145</v>
      </c>
      <c r="C627" s="56" t="s">
        <v>2</v>
      </c>
      <c r="D627" s="128"/>
      <c r="E627" s="101" t="str">
        <f t="shared" si="439"/>
        <v>X</v>
      </c>
      <c r="F627" s="56" t="s">
        <v>139</v>
      </c>
      <c r="G627" s="64">
        <v>15</v>
      </c>
      <c r="H627" s="56" t="str">
        <f t="shared" si="440"/>
        <v>XXX124/15</v>
      </c>
      <c r="I627" s="56" t="s">
        <v>5</v>
      </c>
      <c r="J627" s="56" t="s">
        <v>5</v>
      </c>
      <c r="K627" s="103">
        <v>0.625</v>
      </c>
      <c r="L627" s="104">
        <v>0.62708333333333333</v>
      </c>
      <c r="M627" s="68" t="s">
        <v>56</v>
      </c>
      <c r="N627" s="104">
        <v>0.64166666666666672</v>
      </c>
      <c r="O627" s="81" t="s">
        <v>90</v>
      </c>
      <c r="P627" s="56" t="str">
        <f t="shared" si="434"/>
        <v>OK</v>
      </c>
      <c r="Q627" s="105">
        <f t="shared" si="435"/>
        <v>1.4583333333333393E-2</v>
      </c>
      <c r="R627" s="105">
        <f t="shared" si="436"/>
        <v>2.0833333333333259E-3</v>
      </c>
      <c r="S627" s="105">
        <f t="shared" si="437"/>
        <v>1.6666666666666718E-2</v>
      </c>
      <c r="T627" s="105">
        <f t="shared" si="441"/>
        <v>1.3888888888888951E-2</v>
      </c>
      <c r="U627" s="56">
        <v>12.5</v>
      </c>
      <c r="V627" s="56">
        <f>INDEX('Počty dní'!F:J,MATCH(E627,'Počty dní'!C:C,0),4)</f>
        <v>47</v>
      </c>
      <c r="W627" s="166">
        <f t="shared" si="442"/>
        <v>587.5</v>
      </c>
      <c r="X627" s="21"/>
    </row>
    <row r="628" spans="1:24" x14ac:dyDescent="0.25">
      <c r="A628" s="140">
        <v>145</v>
      </c>
      <c r="B628" s="56">
        <v>1145</v>
      </c>
      <c r="C628" s="56" t="s">
        <v>2</v>
      </c>
      <c r="D628" s="128"/>
      <c r="E628" s="101" t="str">
        <f t="shared" si="439"/>
        <v>X</v>
      </c>
      <c r="F628" s="56" t="s">
        <v>146</v>
      </c>
      <c r="G628" s="64">
        <v>21</v>
      </c>
      <c r="H628" s="56" t="str">
        <f t="shared" si="440"/>
        <v>XXX122/21</v>
      </c>
      <c r="I628" s="56" t="s">
        <v>5</v>
      </c>
      <c r="J628" s="56" t="s">
        <v>5</v>
      </c>
      <c r="K628" s="103">
        <v>0.65</v>
      </c>
      <c r="L628" s="104">
        <v>0.65138888888888891</v>
      </c>
      <c r="M628" s="68" t="s">
        <v>90</v>
      </c>
      <c r="N628" s="104">
        <v>0.66319444444444442</v>
      </c>
      <c r="O628" s="68" t="s">
        <v>60</v>
      </c>
      <c r="P628" s="56" t="str">
        <f t="shared" si="434"/>
        <v>OK</v>
      </c>
      <c r="Q628" s="105">
        <f t="shared" si="435"/>
        <v>1.1805555555555514E-2</v>
      </c>
      <c r="R628" s="105">
        <f t="shared" si="436"/>
        <v>1.388888888888884E-3</v>
      </c>
      <c r="S628" s="105">
        <f t="shared" si="437"/>
        <v>1.3194444444444398E-2</v>
      </c>
      <c r="T628" s="105">
        <f t="shared" si="441"/>
        <v>8.3333333333333037E-3</v>
      </c>
      <c r="U628" s="56">
        <v>7.5</v>
      </c>
      <c r="V628" s="56">
        <f>INDEX('Počty dní'!F:J,MATCH(E628,'Počty dní'!C:C,0),4)</f>
        <v>47</v>
      </c>
      <c r="W628" s="166">
        <f t="shared" si="442"/>
        <v>352.5</v>
      </c>
      <c r="X628" s="21"/>
    </row>
    <row r="629" spans="1:24" x14ac:dyDescent="0.25">
      <c r="A629" s="140">
        <v>145</v>
      </c>
      <c r="B629" s="56">
        <v>1145</v>
      </c>
      <c r="C629" s="56" t="s">
        <v>2</v>
      </c>
      <c r="D629" s="128"/>
      <c r="E629" s="101" t="str">
        <f t="shared" si="432"/>
        <v>X</v>
      </c>
      <c r="F629" s="56" t="s">
        <v>131</v>
      </c>
      <c r="G629" s="64">
        <v>7</v>
      </c>
      <c r="H629" s="56" t="str">
        <f t="shared" si="433"/>
        <v>XXX123/7</v>
      </c>
      <c r="I629" s="56" t="s">
        <v>5</v>
      </c>
      <c r="J629" s="56" t="s">
        <v>5</v>
      </c>
      <c r="K629" s="103">
        <v>0.67083333333333339</v>
      </c>
      <c r="L629" s="104">
        <v>0.67152777777777783</v>
      </c>
      <c r="M629" s="68" t="s">
        <v>60</v>
      </c>
      <c r="N629" s="104">
        <v>0.68611111111111101</v>
      </c>
      <c r="O629" s="68" t="s">
        <v>60</v>
      </c>
      <c r="P629" s="56" t="str">
        <f t="shared" si="434"/>
        <v>OK</v>
      </c>
      <c r="Q629" s="105">
        <f t="shared" si="435"/>
        <v>1.4583333333333171E-2</v>
      </c>
      <c r="R629" s="105">
        <f t="shared" si="436"/>
        <v>6.9444444444444198E-4</v>
      </c>
      <c r="S629" s="105">
        <f t="shared" si="437"/>
        <v>1.5277777777777612E-2</v>
      </c>
      <c r="T629" s="105">
        <f t="shared" si="441"/>
        <v>7.6388888888889728E-3</v>
      </c>
      <c r="U629" s="56">
        <v>12.6</v>
      </c>
      <c r="V629" s="56">
        <f>INDEX('Počty dní'!F:J,MATCH(E629,'Počty dní'!C:C,0),4)</f>
        <v>47</v>
      </c>
      <c r="W629" s="166">
        <f t="shared" si="438"/>
        <v>592.19999999999993</v>
      </c>
      <c r="X629" s="21"/>
    </row>
    <row r="630" spans="1:24" ht="15.75" thickBot="1" x14ac:dyDescent="0.3">
      <c r="A630" s="141">
        <v>145</v>
      </c>
      <c r="B630" s="58">
        <v>1145</v>
      </c>
      <c r="C630" s="58" t="s">
        <v>2</v>
      </c>
      <c r="D630" s="167"/>
      <c r="E630" s="168" t="str">
        <f t="shared" si="432"/>
        <v>X</v>
      </c>
      <c r="F630" s="58" t="s">
        <v>130</v>
      </c>
      <c r="G630" s="187">
        <v>10</v>
      </c>
      <c r="H630" s="58" t="str">
        <f t="shared" si="433"/>
        <v>XXX125/10</v>
      </c>
      <c r="I630" s="58" t="s">
        <v>5</v>
      </c>
      <c r="J630" s="58" t="s">
        <v>5</v>
      </c>
      <c r="K630" s="107">
        <v>0.70972222222222225</v>
      </c>
      <c r="L630" s="108">
        <v>0.71180555555555547</v>
      </c>
      <c r="M630" s="60" t="s">
        <v>60</v>
      </c>
      <c r="N630" s="108">
        <v>0.72291666666666676</v>
      </c>
      <c r="O630" s="60" t="s">
        <v>73</v>
      </c>
      <c r="P630" s="158"/>
      <c r="Q630" s="170">
        <f t="shared" si="435"/>
        <v>1.1111111111111294E-2</v>
      </c>
      <c r="R630" s="170">
        <f t="shared" si="436"/>
        <v>2.0833333333332149E-3</v>
      </c>
      <c r="S630" s="170">
        <f t="shared" si="437"/>
        <v>1.3194444444444509E-2</v>
      </c>
      <c r="T630" s="170">
        <f t="shared" si="441"/>
        <v>2.3611111111111249E-2</v>
      </c>
      <c r="U630" s="58">
        <v>7.8</v>
      </c>
      <c r="V630" s="58">
        <f>INDEX('Počty dní'!F:J,MATCH(E630,'Počty dní'!C:C,0),4)</f>
        <v>47</v>
      </c>
      <c r="W630" s="171">
        <f t="shared" si="438"/>
        <v>366.59999999999997</v>
      </c>
      <c r="X630" s="21"/>
    </row>
    <row r="631" spans="1:24" ht="15.75" thickBot="1" x14ac:dyDescent="0.3">
      <c r="A631" s="172" t="str">
        <f ca="1">CONCATENATE(INDIRECT("R[-1]C[0]",FALSE),"celkem")</f>
        <v>145celkem</v>
      </c>
      <c r="B631" s="173"/>
      <c r="C631" s="173" t="str">
        <f ca="1">INDIRECT("R[-1]C[12]",FALSE)</f>
        <v>Sejřek,Bor</v>
      </c>
      <c r="D631" s="174"/>
      <c r="E631" s="173"/>
      <c r="F631" s="175"/>
      <c r="G631" s="173"/>
      <c r="H631" s="176"/>
      <c r="I631" s="177"/>
      <c r="J631" s="178" t="str">
        <f ca="1">INDIRECT("R[-3]C[0]",FALSE)</f>
        <v>S</v>
      </c>
      <c r="K631" s="179"/>
      <c r="L631" s="180"/>
      <c r="M631" s="181"/>
      <c r="N631" s="180"/>
      <c r="O631" s="182"/>
      <c r="P631" s="173"/>
      <c r="Q631" s="183">
        <f>SUM(Q616:Q630)</f>
        <v>0.27986111111111073</v>
      </c>
      <c r="R631" s="183">
        <f>SUM(R616:R630)</f>
        <v>2.152777777777759E-2</v>
      </c>
      <c r="S631" s="183">
        <f>SUM(S616:S630)</f>
        <v>0.30138888888888832</v>
      </c>
      <c r="T631" s="183">
        <f>SUM(T616:T630)</f>
        <v>0.23194444444444512</v>
      </c>
      <c r="U631" s="184">
        <f>SUM(U616:U630)</f>
        <v>219.00000000000003</v>
      </c>
      <c r="V631" s="185"/>
      <c r="W631" s="186">
        <f>SUM(W616:W630)</f>
        <v>10293</v>
      </c>
      <c r="X631" s="21"/>
    </row>
    <row r="632" spans="1:24" x14ac:dyDescent="0.25">
      <c r="A632" s="109"/>
      <c r="F632" s="75"/>
      <c r="H632" s="110"/>
      <c r="I632" s="111"/>
      <c r="J632" s="112"/>
      <c r="K632" s="113"/>
      <c r="L632" s="121"/>
      <c r="M632" s="83"/>
      <c r="N632" s="121"/>
      <c r="O632" s="61"/>
      <c r="Q632" s="114"/>
      <c r="R632" s="114"/>
      <c r="S632" s="114"/>
      <c r="T632" s="114"/>
      <c r="U632" s="115"/>
      <c r="W632" s="115"/>
      <c r="X632" s="21"/>
    </row>
    <row r="633" spans="1:24" ht="16.5" customHeight="1" thickBot="1" x14ac:dyDescent="0.3">
      <c r="D633" s="129"/>
      <c r="E633" s="116"/>
      <c r="G633" s="67"/>
      <c r="K633" s="117"/>
      <c r="L633" s="118"/>
      <c r="M633" s="70"/>
      <c r="N633" s="118"/>
      <c r="O633" s="80"/>
      <c r="X633" s="21"/>
    </row>
    <row r="634" spans="1:24" x14ac:dyDescent="0.25">
      <c r="A634" s="138">
        <v>146</v>
      </c>
      <c r="B634" s="53">
        <v>1146</v>
      </c>
      <c r="C634" s="53" t="s">
        <v>2</v>
      </c>
      <c r="D634" s="159"/>
      <c r="E634" s="160" t="str">
        <f t="shared" ref="E634:E641" si="443">CONCATENATE(C634,D634)</f>
        <v>X</v>
      </c>
      <c r="F634" s="53" t="s">
        <v>144</v>
      </c>
      <c r="G634" s="188">
        <v>2</v>
      </c>
      <c r="H634" s="53" t="str">
        <f t="shared" ref="H634:H641" si="444">CONCATENATE(F634,"/",G634)</f>
        <v>XXX129/2</v>
      </c>
      <c r="I634" s="53" t="s">
        <v>5</v>
      </c>
      <c r="J634" s="53" t="s">
        <v>5</v>
      </c>
      <c r="K634" s="162">
        <v>0.17708333333333334</v>
      </c>
      <c r="L634" s="163">
        <v>0.17847222222222223</v>
      </c>
      <c r="M634" s="193" t="s">
        <v>80</v>
      </c>
      <c r="N634" s="163">
        <v>0.20555555555555557</v>
      </c>
      <c r="O634" s="193" t="s">
        <v>56</v>
      </c>
      <c r="P634" s="53" t="str">
        <f t="shared" ref="P634:P640" si="445">IF(M635=O634,"OK","POZOR")</f>
        <v>OK</v>
      </c>
      <c r="Q634" s="165">
        <f t="shared" ref="Q634:Q641" si="446">IF(ISNUMBER(G634),N634-L634,IF(F634="přejezd",N634-L634,0))</f>
        <v>2.7083333333333348E-2</v>
      </c>
      <c r="R634" s="165">
        <f t="shared" ref="R634:R641" si="447">IF(ISNUMBER(G634),L634-K634,0)</f>
        <v>1.388888888888884E-3</v>
      </c>
      <c r="S634" s="165">
        <f t="shared" ref="S634:S641" si="448">Q634+R634</f>
        <v>2.8472222222222232E-2</v>
      </c>
      <c r="T634" s="165"/>
      <c r="U634" s="53">
        <v>21.3</v>
      </c>
      <c r="V634" s="53">
        <f>INDEX('Počty dní'!F:J,MATCH(E634,'Počty dní'!C:C,0),4)</f>
        <v>47</v>
      </c>
      <c r="W634" s="98">
        <f t="shared" ref="W634:W641" si="449">V634*U634</f>
        <v>1001.1</v>
      </c>
      <c r="X634" s="21"/>
    </row>
    <row r="635" spans="1:24" x14ac:dyDescent="0.25">
      <c r="A635" s="140">
        <v>146</v>
      </c>
      <c r="B635" s="56">
        <v>1146</v>
      </c>
      <c r="C635" s="56" t="s">
        <v>2</v>
      </c>
      <c r="D635" s="128"/>
      <c r="E635" s="101" t="str">
        <f t="shared" si="443"/>
        <v>X</v>
      </c>
      <c r="F635" s="56" t="s">
        <v>144</v>
      </c>
      <c r="G635" s="64">
        <v>3</v>
      </c>
      <c r="H635" s="56" t="str">
        <f t="shared" si="444"/>
        <v>XXX129/3</v>
      </c>
      <c r="I635" s="56" t="s">
        <v>5</v>
      </c>
      <c r="J635" s="56" t="s">
        <v>5</v>
      </c>
      <c r="K635" s="103">
        <v>0.20833333333333334</v>
      </c>
      <c r="L635" s="104">
        <v>0.21111111111111111</v>
      </c>
      <c r="M635" s="68" t="s">
        <v>56</v>
      </c>
      <c r="N635" s="104">
        <v>0.23541666666666669</v>
      </c>
      <c r="O635" s="68" t="s">
        <v>79</v>
      </c>
      <c r="P635" s="56" t="str">
        <f t="shared" si="445"/>
        <v>OK</v>
      </c>
      <c r="Q635" s="105">
        <f t="shared" si="446"/>
        <v>2.430555555555558E-2</v>
      </c>
      <c r="R635" s="105">
        <f t="shared" si="447"/>
        <v>2.7777777777777679E-3</v>
      </c>
      <c r="S635" s="105">
        <f t="shared" si="448"/>
        <v>2.7083333333333348E-2</v>
      </c>
      <c r="T635" s="105">
        <f t="shared" ref="T635:T641" si="450">K635-N634</f>
        <v>2.7777777777777679E-3</v>
      </c>
      <c r="U635" s="56">
        <v>20</v>
      </c>
      <c r="V635" s="56">
        <f>INDEX('Počty dní'!F:J,MATCH(E635,'Počty dní'!C:C,0),4)</f>
        <v>47</v>
      </c>
      <c r="W635" s="166">
        <f t="shared" si="449"/>
        <v>940</v>
      </c>
      <c r="X635" s="21"/>
    </row>
    <row r="636" spans="1:24" x14ac:dyDescent="0.25">
      <c r="A636" s="140">
        <v>146</v>
      </c>
      <c r="B636" s="56">
        <v>1146</v>
      </c>
      <c r="C636" s="56" t="s">
        <v>2</v>
      </c>
      <c r="D636" s="128"/>
      <c r="E636" s="101" t="str">
        <f t="shared" si="443"/>
        <v>X</v>
      </c>
      <c r="F636" s="56" t="s">
        <v>144</v>
      </c>
      <c r="G636" s="64">
        <v>6</v>
      </c>
      <c r="H636" s="56" t="str">
        <f t="shared" si="444"/>
        <v>XXX129/6</v>
      </c>
      <c r="I636" s="56" t="s">
        <v>5</v>
      </c>
      <c r="J636" s="56" t="s">
        <v>5</v>
      </c>
      <c r="K636" s="103">
        <v>0.25555555555555559</v>
      </c>
      <c r="L636" s="104">
        <v>0.25833333333333336</v>
      </c>
      <c r="M636" s="68" t="s">
        <v>79</v>
      </c>
      <c r="N636" s="104">
        <v>0.28541666666666665</v>
      </c>
      <c r="O636" s="68" t="s">
        <v>56</v>
      </c>
      <c r="P636" s="56" t="str">
        <f t="shared" si="445"/>
        <v>OK</v>
      </c>
      <c r="Q636" s="105">
        <f t="shared" si="446"/>
        <v>2.7083333333333293E-2</v>
      </c>
      <c r="R636" s="105">
        <f t="shared" si="447"/>
        <v>2.7777777777777679E-3</v>
      </c>
      <c r="S636" s="105">
        <f t="shared" si="448"/>
        <v>2.9861111111111061E-2</v>
      </c>
      <c r="T636" s="105">
        <f t="shared" si="450"/>
        <v>2.0138888888888901E-2</v>
      </c>
      <c r="U636" s="56">
        <v>20</v>
      </c>
      <c r="V636" s="56">
        <f>INDEX('Počty dní'!F:J,MATCH(E636,'Počty dní'!C:C,0),4)</f>
        <v>47</v>
      </c>
      <c r="W636" s="166">
        <f t="shared" si="449"/>
        <v>940</v>
      </c>
      <c r="X636" s="21"/>
    </row>
    <row r="637" spans="1:24" x14ac:dyDescent="0.25">
      <c r="A637" s="140">
        <v>146</v>
      </c>
      <c r="B637" s="56">
        <v>1146</v>
      </c>
      <c r="C637" s="56" t="s">
        <v>2</v>
      </c>
      <c r="D637" s="128"/>
      <c r="E637" s="101" t="str">
        <f t="shared" si="443"/>
        <v>X</v>
      </c>
      <c r="F637" s="56" t="s">
        <v>144</v>
      </c>
      <c r="G637" s="64">
        <v>9</v>
      </c>
      <c r="H637" s="56" t="str">
        <f t="shared" si="444"/>
        <v>XXX129/9</v>
      </c>
      <c r="I637" s="56" t="s">
        <v>5</v>
      </c>
      <c r="J637" s="56" t="s">
        <v>5</v>
      </c>
      <c r="K637" s="103">
        <v>0.33333333333333331</v>
      </c>
      <c r="L637" s="104">
        <v>0.33611111111111108</v>
      </c>
      <c r="M637" s="68" t="s">
        <v>56</v>
      </c>
      <c r="N637" s="104">
        <v>0.35902777777777778</v>
      </c>
      <c r="O637" s="57" t="s">
        <v>80</v>
      </c>
      <c r="P637" s="56" t="str">
        <f t="shared" si="445"/>
        <v>OK</v>
      </c>
      <c r="Q637" s="105">
        <f t="shared" si="446"/>
        <v>2.2916666666666696E-2</v>
      </c>
      <c r="R637" s="105">
        <f t="shared" si="447"/>
        <v>2.7777777777777679E-3</v>
      </c>
      <c r="S637" s="105">
        <f t="shared" si="448"/>
        <v>2.5694444444444464E-2</v>
      </c>
      <c r="T637" s="105">
        <f t="shared" si="450"/>
        <v>4.7916666666666663E-2</v>
      </c>
      <c r="U637" s="56">
        <v>19.3</v>
      </c>
      <c r="V637" s="56">
        <f>INDEX('Počty dní'!F:J,MATCH(E637,'Počty dní'!C:C,0),4)</f>
        <v>47</v>
      </c>
      <c r="W637" s="166">
        <f t="shared" si="449"/>
        <v>907.1</v>
      </c>
      <c r="X637" s="21"/>
    </row>
    <row r="638" spans="1:24" x14ac:dyDescent="0.25">
      <c r="A638" s="140">
        <v>146</v>
      </c>
      <c r="B638" s="56">
        <v>1146</v>
      </c>
      <c r="C638" s="56" t="s">
        <v>2</v>
      </c>
      <c r="D638" s="128"/>
      <c r="E638" s="101" t="str">
        <f t="shared" si="443"/>
        <v>X</v>
      </c>
      <c r="F638" s="56" t="s">
        <v>144</v>
      </c>
      <c r="G638" s="64">
        <v>14</v>
      </c>
      <c r="H638" s="56" t="str">
        <f t="shared" si="444"/>
        <v>XXX129/14</v>
      </c>
      <c r="I638" s="56" t="s">
        <v>5</v>
      </c>
      <c r="J638" s="56" t="s">
        <v>5</v>
      </c>
      <c r="K638" s="103">
        <v>0.46736111111111112</v>
      </c>
      <c r="L638" s="104">
        <v>0.47013888888888888</v>
      </c>
      <c r="M638" s="68" t="s">
        <v>80</v>
      </c>
      <c r="N638" s="104">
        <v>0.49374999999999997</v>
      </c>
      <c r="O638" s="68" t="s">
        <v>56</v>
      </c>
      <c r="P638" s="56" t="str">
        <f t="shared" si="445"/>
        <v>OK</v>
      </c>
      <c r="Q638" s="105">
        <f t="shared" si="446"/>
        <v>2.3611111111111083E-2</v>
      </c>
      <c r="R638" s="105">
        <f t="shared" si="447"/>
        <v>2.7777777777777679E-3</v>
      </c>
      <c r="S638" s="105">
        <f t="shared" si="448"/>
        <v>2.6388888888888851E-2</v>
      </c>
      <c r="T638" s="105">
        <f t="shared" si="450"/>
        <v>0.10833333333333334</v>
      </c>
      <c r="U638" s="56">
        <v>19.3</v>
      </c>
      <c r="V638" s="56">
        <f>INDEX('Počty dní'!F:J,MATCH(E638,'Počty dní'!C:C,0),4)</f>
        <v>47</v>
      </c>
      <c r="W638" s="166">
        <f t="shared" si="449"/>
        <v>907.1</v>
      </c>
      <c r="X638" s="21"/>
    </row>
    <row r="639" spans="1:24" x14ac:dyDescent="0.25">
      <c r="A639" s="140">
        <v>146</v>
      </c>
      <c r="B639" s="56">
        <v>1146</v>
      </c>
      <c r="C639" s="56" t="s">
        <v>2</v>
      </c>
      <c r="D639" s="128"/>
      <c r="E639" s="101" t="str">
        <f t="shared" si="443"/>
        <v>X</v>
      </c>
      <c r="F639" s="56" t="s">
        <v>144</v>
      </c>
      <c r="G639" s="64">
        <v>15</v>
      </c>
      <c r="H639" s="56" t="str">
        <f t="shared" si="444"/>
        <v>XXX129/15</v>
      </c>
      <c r="I639" s="56" t="s">
        <v>5</v>
      </c>
      <c r="J639" s="56" t="s">
        <v>5</v>
      </c>
      <c r="K639" s="103">
        <v>0.54166666666666663</v>
      </c>
      <c r="L639" s="104">
        <v>0.5444444444444444</v>
      </c>
      <c r="M639" s="57" t="s">
        <v>56</v>
      </c>
      <c r="N639" s="104">
        <v>0.57222222222222219</v>
      </c>
      <c r="O639" s="68" t="s">
        <v>79</v>
      </c>
      <c r="P639" s="56" t="str">
        <f t="shared" si="445"/>
        <v>OK</v>
      </c>
      <c r="Q639" s="105">
        <f t="shared" si="446"/>
        <v>2.777777777777779E-2</v>
      </c>
      <c r="R639" s="105">
        <f t="shared" si="447"/>
        <v>2.7777777777777679E-3</v>
      </c>
      <c r="S639" s="105">
        <f t="shared" si="448"/>
        <v>3.0555555555555558E-2</v>
      </c>
      <c r="T639" s="105">
        <f t="shared" si="450"/>
        <v>4.7916666666666663E-2</v>
      </c>
      <c r="U639" s="56">
        <v>22.6</v>
      </c>
      <c r="V639" s="56">
        <f>INDEX('Počty dní'!F:J,MATCH(E639,'Počty dní'!C:C,0),4)</f>
        <v>47</v>
      </c>
      <c r="W639" s="166">
        <f t="shared" si="449"/>
        <v>1062.2</v>
      </c>
      <c r="X639" s="21"/>
    </row>
    <row r="640" spans="1:24" x14ac:dyDescent="0.25">
      <c r="A640" s="140">
        <v>146</v>
      </c>
      <c r="B640" s="56">
        <v>1146</v>
      </c>
      <c r="C640" s="56" t="s">
        <v>2</v>
      </c>
      <c r="D640" s="128"/>
      <c r="E640" s="101" t="str">
        <f t="shared" si="443"/>
        <v>X</v>
      </c>
      <c r="F640" s="56" t="s">
        <v>144</v>
      </c>
      <c r="G640" s="64">
        <v>18</v>
      </c>
      <c r="H640" s="56" t="str">
        <f t="shared" si="444"/>
        <v>XXX129/18</v>
      </c>
      <c r="I640" s="56" t="s">
        <v>5</v>
      </c>
      <c r="J640" s="56" t="s">
        <v>5</v>
      </c>
      <c r="K640" s="103">
        <v>0.58888888888888891</v>
      </c>
      <c r="L640" s="104">
        <v>0.59166666666666667</v>
      </c>
      <c r="M640" s="68" t="s">
        <v>79</v>
      </c>
      <c r="N640" s="104">
        <v>0.62222222222222223</v>
      </c>
      <c r="O640" s="57" t="s">
        <v>56</v>
      </c>
      <c r="P640" s="56" t="str">
        <f t="shared" si="445"/>
        <v>OK</v>
      </c>
      <c r="Q640" s="105">
        <f t="shared" si="446"/>
        <v>3.0555555555555558E-2</v>
      </c>
      <c r="R640" s="105">
        <f t="shared" si="447"/>
        <v>2.7777777777777679E-3</v>
      </c>
      <c r="S640" s="105">
        <f t="shared" si="448"/>
        <v>3.3333333333333326E-2</v>
      </c>
      <c r="T640" s="105">
        <f t="shared" si="450"/>
        <v>1.6666666666666718E-2</v>
      </c>
      <c r="U640" s="56">
        <v>22</v>
      </c>
      <c r="V640" s="56">
        <f>INDEX('Počty dní'!F:J,MATCH(E640,'Počty dní'!C:C,0),4)</f>
        <v>47</v>
      </c>
      <c r="W640" s="166">
        <f t="shared" si="449"/>
        <v>1034</v>
      </c>
      <c r="X640" s="21"/>
    </row>
    <row r="641" spans="1:48" ht="15.75" thickBot="1" x14ac:dyDescent="0.3">
      <c r="A641" s="141">
        <v>146</v>
      </c>
      <c r="B641" s="58">
        <v>1146</v>
      </c>
      <c r="C641" s="58" t="s">
        <v>2</v>
      </c>
      <c r="D641" s="167"/>
      <c r="E641" s="168" t="str">
        <f t="shared" si="443"/>
        <v>X</v>
      </c>
      <c r="F641" s="58" t="s">
        <v>144</v>
      </c>
      <c r="G641" s="187">
        <v>19</v>
      </c>
      <c r="H641" s="58" t="str">
        <f t="shared" si="444"/>
        <v>XXX129/19</v>
      </c>
      <c r="I641" s="58" t="s">
        <v>5</v>
      </c>
      <c r="J641" s="58" t="s">
        <v>5</v>
      </c>
      <c r="K641" s="107">
        <v>0.625</v>
      </c>
      <c r="L641" s="108">
        <v>0.62777777777777777</v>
      </c>
      <c r="M641" s="60" t="s">
        <v>56</v>
      </c>
      <c r="N641" s="108">
        <v>0.65416666666666667</v>
      </c>
      <c r="O641" s="59" t="s">
        <v>80</v>
      </c>
      <c r="P641" s="158"/>
      <c r="Q641" s="170">
        <f t="shared" si="446"/>
        <v>2.6388888888888906E-2</v>
      </c>
      <c r="R641" s="170">
        <f t="shared" si="447"/>
        <v>2.7777777777777679E-3</v>
      </c>
      <c r="S641" s="170">
        <f t="shared" si="448"/>
        <v>2.9166666666666674E-2</v>
      </c>
      <c r="T641" s="170">
        <f t="shared" si="450"/>
        <v>2.7777777777777679E-3</v>
      </c>
      <c r="U641" s="58">
        <v>21.9</v>
      </c>
      <c r="V641" s="58">
        <f>INDEX('Počty dní'!F:J,MATCH(E641,'Počty dní'!C:C,0),4)</f>
        <v>47</v>
      </c>
      <c r="W641" s="171">
        <f t="shared" si="449"/>
        <v>1029.3</v>
      </c>
      <c r="X641" s="21"/>
    </row>
    <row r="642" spans="1:48" ht="15.75" thickBot="1" x14ac:dyDescent="0.3">
      <c r="A642" s="172" t="str">
        <f ca="1">CONCATENATE(INDIRECT("R[-1]C[0]",FALSE),"celkem")</f>
        <v>146celkem</v>
      </c>
      <c r="B642" s="173"/>
      <c r="C642" s="173" t="str">
        <f ca="1">INDIRECT("R[-1]C[12]",FALSE)</f>
        <v>Jimramov,,Obecní úřad</v>
      </c>
      <c r="D642" s="174"/>
      <c r="E642" s="173"/>
      <c r="F642" s="175"/>
      <c r="G642" s="173"/>
      <c r="H642" s="176"/>
      <c r="I642" s="177"/>
      <c r="J642" s="178" t="str">
        <f ca="1">INDIRECT("R[-3]C[0]",FALSE)</f>
        <v>S</v>
      </c>
      <c r="K642" s="179"/>
      <c r="L642" s="180"/>
      <c r="M642" s="181"/>
      <c r="N642" s="180"/>
      <c r="O642" s="182"/>
      <c r="P642" s="173"/>
      <c r="Q642" s="183">
        <f>SUM(Q634:Q641)</f>
        <v>0.20972222222222225</v>
      </c>
      <c r="R642" s="183">
        <f>SUM(R634:R641)</f>
        <v>2.0833333333333259E-2</v>
      </c>
      <c r="S642" s="183">
        <f>SUM(S634:S641)</f>
        <v>0.23055555555555551</v>
      </c>
      <c r="T642" s="183">
        <f>SUM(T634:T641)</f>
        <v>0.24652777777777782</v>
      </c>
      <c r="U642" s="184">
        <f>SUM(U634:U641)</f>
        <v>166.4</v>
      </c>
      <c r="V642" s="185"/>
      <c r="W642" s="186">
        <f>SUM(W634:W641)</f>
        <v>7820.8</v>
      </c>
      <c r="X642" s="21"/>
    </row>
    <row r="643" spans="1:48" x14ac:dyDescent="0.25">
      <c r="C643" s="82"/>
      <c r="E643" s="116" t="str">
        <f t="shared" ref="E643" si="451">CONCATENATE(C643,D643)</f>
        <v/>
      </c>
      <c r="K643" s="52"/>
      <c r="X643" s="21"/>
    </row>
    <row r="644" spans="1:48" ht="15.75" thickBot="1" x14ac:dyDescent="0.3">
      <c r="D644" s="129"/>
      <c r="E644" s="116"/>
      <c r="G644" s="67"/>
      <c r="K644" s="117"/>
      <c r="L644" s="69"/>
      <c r="M644" s="70"/>
      <c r="N644" s="118"/>
      <c r="O644" s="70"/>
      <c r="X644" s="21"/>
    </row>
    <row r="645" spans="1:48" x14ac:dyDescent="0.25">
      <c r="A645" s="138">
        <v>147</v>
      </c>
      <c r="B645" s="53">
        <v>1147</v>
      </c>
      <c r="C645" s="53" t="s">
        <v>2</v>
      </c>
      <c r="D645" s="159"/>
      <c r="E645" s="160" t="str">
        <f t="shared" ref="E645:E647" si="452">CONCATENATE(C645,D645)</f>
        <v>X</v>
      </c>
      <c r="F645" s="53" t="s">
        <v>143</v>
      </c>
      <c r="G645" s="188">
        <v>2</v>
      </c>
      <c r="H645" s="53" t="str">
        <f t="shared" ref="H645:H647" si="453">CONCATENATE(F645,"/",G645)</f>
        <v>XXX128/2</v>
      </c>
      <c r="I645" s="53" t="s">
        <v>5</v>
      </c>
      <c r="J645" s="53" t="s">
        <v>5</v>
      </c>
      <c r="K645" s="162">
        <v>0.18680555555555556</v>
      </c>
      <c r="L645" s="163">
        <v>0.1875</v>
      </c>
      <c r="M645" s="164" t="s">
        <v>61</v>
      </c>
      <c r="N645" s="163">
        <v>0.21111111111111111</v>
      </c>
      <c r="O645" s="164" t="s">
        <v>78</v>
      </c>
      <c r="P645" s="53" t="str">
        <f t="shared" ref="P645:P662" si="454">IF(M646=O645,"OK","POZOR")</f>
        <v>OK</v>
      </c>
      <c r="Q645" s="165">
        <f t="shared" ref="Q645:Q663" si="455">IF(ISNUMBER(G645),N645-L645,IF(F645="přejezd",N645-L645,0))</f>
        <v>2.361111111111111E-2</v>
      </c>
      <c r="R645" s="165">
        <f t="shared" ref="R645:R663" si="456">IF(ISNUMBER(G645),L645-K645,0)</f>
        <v>6.9444444444444198E-4</v>
      </c>
      <c r="S645" s="165">
        <f t="shared" ref="S645:S663" si="457">Q645+R645</f>
        <v>2.4305555555555552E-2</v>
      </c>
      <c r="T645" s="165"/>
      <c r="U645" s="53">
        <v>17.8</v>
      </c>
      <c r="V645" s="53">
        <f>INDEX('Počty dní'!F:J,MATCH(E645,'Počty dní'!C:C,0),4)</f>
        <v>47</v>
      </c>
      <c r="W645" s="98">
        <f>V645*U645</f>
        <v>836.6</v>
      </c>
      <c r="X645" s="21"/>
    </row>
    <row r="646" spans="1:48" x14ac:dyDescent="0.25">
      <c r="A646" s="140">
        <v>147</v>
      </c>
      <c r="B646" s="56">
        <v>1147</v>
      </c>
      <c r="C646" s="56" t="s">
        <v>2</v>
      </c>
      <c r="D646" s="128"/>
      <c r="E646" s="101" t="str">
        <f t="shared" si="452"/>
        <v>X</v>
      </c>
      <c r="F646" s="56" t="s">
        <v>143</v>
      </c>
      <c r="G646" s="64">
        <v>1</v>
      </c>
      <c r="H646" s="56" t="str">
        <f t="shared" si="453"/>
        <v>XXX128/1</v>
      </c>
      <c r="I646" s="56" t="s">
        <v>5</v>
      </c>
      <c r="J646" s="56" t="s">
        <v>5</v>
      </c>
      <c r="K646" s="103">
        <v>0.21111111111111111</v>
      </c>
      <c r="L646" s="104">
        <v>0.21180555555555555</v>
      </c>
      <c r="M646" s="57" t="s">
        <v>78</v>
      </c>
      <c r="N646" s="104">
        <v>0.23124999999999998</v>
      </c>
      <c r="O646" s="57" t="s">
        <v>62</v>
      </c>
      <c r="P646" s="56" t="str">
        <f t="shared" si="454"/>
        <v>OK</v>
      </c>
      <c r="Q646" s="105">
        <f t="shared" si="455"/>
        <v>1.9444444444444431E-2</v>
      </c>
      <c r="R646" s="105">
        <f t="shared" si="456"/>
        <v>6.9444444444444198E-4</v>
      </c>
      <c r="S646" s="105">
        <f t="shared" si="457"/>
        <v>2.0138888888888873E-2</v>
      </c>
      <c r="T646" s="105">
        <f t="shared" ref="T646:T663" si="458">K646-N645</f>
        <v>0</v>
      </c>
      <c r="U646" s="56">
        <v>15.4</v>
      </c>
      <c r="V646" s="56">
        <f>INDEX('Počty dní'!F:J,MATCH(E646,'Počty dní'!C:C,0),4)</f>
        <v>47</v>
      </c>
      <c r="W646" s="166">
        <f>V646*U646</f>
        <v>723.80000000000007</v>
      </c>
      <c r="X646" s="21"/>
    </row>
    <row r="647" spans="1:48" x14ac:dyDescent="0.25">
      <c r="A647" s="140">
        <v>147</v>
      </c>
      <c r="B647" s="56">
        <v>1147</v>
      </c>
      <c r="C647" s="56" t="s">
        <v>2</v>
      </c>
      <c r="D647" s="102"/>
      <c r="E647" s="56" t="str">
        <f t="shared" si="452"/>
        <v>X</v>
      </c>
      <c r="F647" s="56" t="s">
        <v>143</v>
      </c>
      <c r="G647" s="71">
        <v>4</v>
      </c>
      <c r="H647" s="56" t="str">
        <f t="shared" si="453"/>
        <v>XXX128/4</v>
      </c>
      <c r="I647" s="56" t="s">
        <v>5</v>
      </c>
      <c r="J647" s="56" t="s">
        <v>5</v>
      </c>
      <c r="K647" s="103">
        <v>0.23402777777777781</v>
      </c>
      <c r="L647" s="104">
        <v>0.23472222222222219</v>
      </c>
      <c r="M647" s="57" t="s">
        <v>62</v>
      </c>
      <c r="N647" s="104">
        <v>0.24791666666666667</v>
      </c>
      <c r="O647" s="68" t="s">
        <v>56</v>
      </c>
      <c r="P647" s="56" t="str">
        <f t="shared" si="454"/>
        <v>OK</v>
      </c>
      <c r="Q647" s="105">
        <f t="shared" si="455"/>
        <v>1.3194444444444481E-2</v>
      </c>
      <c r="R647" s="105">
        <f t="shared" si="456"/>
        <v>6.9444444444438647E-4</v>
      </c>
      <c r="S647" s="105">
        <f t="shared" si="457"/>
        <v>1.3888888888888867E-2</v>
      </c>
      <c r="T647" s="105">
        <f t="shared" si="458"/>
        <v>2.7777777777778234E-3</v>
      </c>
      <c r="U647" s="56">
        <v>12</v>
      </c>
      <c r="V647" s="56">
        <f>INDEX('Počty dní'!F:J,MATCH(E647,'Počty dní'!C:C,0),4)</f>
        <v>47</v>
      </c>
      <c r="W647" s="166">
        <f>V647*U647</f>
        <v>564</v>
      </c>
      <c r="X647" s="21"/>
      <c r="AL647" s="27"/>
      <c r="AM647" s="27"/>
      <c r="AP647" s="16"/>
      <c r="AQ647" s="16"/>
      <c r="AR647" s="16"/>
      <c r="AS647" s="16"/>
      <c r="AT647" s="16"/>
      <c r="AU647" s="28"/>
      <c r="AV647" s="28"/>
    </row>
    <row r="648" spans="1:48" x14ac:dyDescent="0.25">
      <c r="A648" s="140">
        <v>147</v>
      </c>
      <c r="B648" s="56">
        <v>1147</v>
      </c>
      <c r="C648" s="56" t="s">
        <v>2</v>
      </c>
      <c r="D648" s="128"/>
      <c r="E648" s="101" t="str">
        <f>CONCATENATE(C648,D648)</f>
        <v>X</v>
      </c>
      <c r="F648" s="56" t="s">
        <v>143</v>
      </c>
      <c r="G648" s="64">
        <v>3</v>
      </c>
      <c r="H648" s="56" t="str">
        <f>CONCATENATE(F648,"/",G648)</f>
        <v>XXX128/3</v>
      </c>
      <c r="I648" s="56" t="s">
        <v>5</v>
      </c>
      <c r="J648" s="56" t="s">
        <v>5</v>
      </c>
      <c r="K648" s="103">
        <v>0.25</v>
      </c>
      <c r="L648" s="104">
        <v>0.25208333333333333</v>
      </c>
      <c r="M648" s="68" t="s">
        <v>56</v>
      </c>
      <c r="N648" s="104">
        <v>0.26874999999999999</v>
      </c>
      <c r="O648" s="57" t="s">
        <v>61</v>
      </c>
      <c r="P648" s="56" t="str">
        <f t="shared" si="454"/>
        <v>OK</v>
      </c>
      <c r="Q648" s="105">
        <f t="shared" si="455"/>
        <v>1.6666666666666663E-2</v>
      </c>
      <c r="R648" s="105">
        <f t="shared" si="456"/>
        <v>2.0833333333333259E-3</v>
      </c>
      <c r="S648" s="105">
        <f t="shared" si="457"/>
        <v>1.8749999999999989E-2</v>
      </c>
      <c r="T648" s="105">
        <f t="shared" si="458"/>
        <v>2.0833333333333259E-3</v>
      </c>
      <c r="U648" s="56">
        <v>14.4</v>
      </c>
      <c r="V648" s="56">
        <f>INDEX('Počty dní'!F:J,MATCH(E648,'Počty dní'!C:C,0),4)</f>
        <v>47</v>
      </c>
      <c r="W648" s="166">
        <f>V648*U648</f>
        <v>676.80000000000007</v>
      </c>
      <c r="X648" s="21"/>
    </row>
    <row r="649" spans="1:48" x14ac:dyDescent="0.25">
      <c r="A649" s="140">
        <v>147</v>
      </c>
      <c r="B649" s="56">
        <v>1147</v>
      </c>
      <c r="C649" s="56" t="s">
        <v>2</v>
      </c>
      <c r="D649" s="128"/>
      <c r="E649" s="101" t="str">
        <f>CONCATENATE(C649,D649)</f>
        <v>X</v>
      </c>
      <c r="F649" s="56" t="s">
        <v>143</v>
      </c>
      <c r="G649" s="64">
        <v>6</v>
      </c>
      <c r="H649" s="56" t="str">
        <f>CONCATENATE(F649,"/",G649)</f>
        <v>XXX128/6</v>
      </c>
      <c r="I649" s="56" t="s">
        <v>5</v>
      </c>
      <c r="J649" s="56" t="s">
        <v>5</v>
      </c>
      <c r="K649" s="103">
        <v>0.26874999999999999</v>
      </c>
      <c r="L649" s="104">
        <v>0.27083333333333331</v>
      </c>
      <c r="M649" s="57" t="s">
        <v>61</v>
      </c>
      <c r="N649" s="104">
        <v>0.28958333333333336</v>
      </c>
      <c r="O649" s="68" t="s">
        <v>56</v>
      </c>
      <c r="P649" s="56" t="str">
        <f t="shared" si="454"/>
        <v>OK</v>
      </c>
      <c r="Q649" s="105">
        <f t="shared" si="455"/>
        <v>1.8750000000000044E-2</v>
      </c>
      <c r="R649" s="105">
        <f t="shared" si="456"/>
        <v>2.0833333333333259E-3</v>
      </c>
      <c r="S649" s="105">
        <f t="shared" si="457"/>
        <v>2.083333333333337E-2</v>
      </c>
      <c r="T649" s="105">
        <f t="shared" si="458"/>
        <v>0</v>
      </c>
      <c r="U649" s="56">
        <v>14.4</v>
      </c>
      <c r="V649" s="56">
        <f>INDEX('Počty dní'!F:J,MATCH(E649,'Počty dní'!C:C,0),4)</f>
        <v>47</v>
      </c>
      <c r="W649" s="166">
        <f>V649*U649</f>
        <v>676.80000000000007</v>
      </c>
      <c r="X649" s="21"/>
    </row>
    <row r="650" spans="1:48" x14ac:dyDescent="0.25">
      <c r="A650" s="140">
        <v>147</v>
      </c>
      <c r="B650" s="56">
        <v>1147</v>
      </c>
      <c r="C650" s="56" t="s">
        <v>2</v>
      </c>
      <c r="D650" s="128"/>
      <c r="E650" s="101" t="str">
        <f t="shared" ref="E650:E651" si="459">CONCATENATE(C650,D650)</f>
        <v>X</v>
      </c>
      <c r="F650" s="56" t="s">
        <v>139</v>
      </c>
      <c r="G650" s="64">
        <v>3</v>
      </c>
      <c r="H650" s="56" t="str">
        <f t="shared" ref="H650:H651" si="460">CONCATENATE(F650,"/",G650)</f>
        <v>XXX124/3</v>
      </c>
      <c r="I650" s="56" t="s">
        <v>5</v>
      </c>
      <c r="J650" s="56" t="s">
        <v>5</v>
      </c>
      <c r="K650" s="103">
        <v>0.29166666666666669</v>
      </c>
      <c r="L650" s="104">
        <v>0.29375000000000001</v>
      </c>
      <c r="M650" s="68" t="s">
        <v>56</v>
      </c>
      <c r="N650" s="104">
        <v>0.29930555555555555</v>
      </c>
      <c r="O650" s="68" t="s">
        <v>107</v>
      </c>
      <c r="P650" s="56" t="str">
        <f t="shared" si="454"/>
        <v>OK</v>
      </c>
      <c r="Q650" s="105">
        <f t="shared" si="455"/>
        <v>5.5555555555555358E-3</v>
      </c>
      <c r="R650" s="105">
        <f t="shared" si="456"/>
        <v>2.0833333333333259E-3</v>
      </c>
      <c r="S650" s="105">
        <f t="shared" si="457"/>
        <v>7.6388888888888618E-3</v>
      </c>
      <c r="T650" s="105">
        <f t="shared" si="458"/>
        <v>2.0833333333333259E-3</v>
      </c>
      <c r="U650" s="56">
        <v>5.7</v>
      </c>
      <c r="V650" s="56">
        <f>INDEX('Počty dní'!F:J,MATCH(E650,'Počty dní'!C:C,0),4)</f>
        <v>47</v>
      </c>
      <c r="W650" s="166">
        <f t="shared" ref="W650:W663" si="461">V650*U650</f>
        <v>267.90000000000003</v>
      </c>
      <c r="X650" s="21"/>
    </row>
    <row r="651" spans="1:48" x14ac:dyDescent="0.25">
      <c r="A651" s="140">
        <v>147</v>
      </c>
      <c r="B651" s="56">
        <v>1147</v>
      </c>
      <c r="C651" s="56" t="s">
        <v>2</v>
      </c>
      <c r="D651" s="128"/>
      <c r="E651" s="101" t="str">
        <f t="shared" si="459"/>
        <v>X</v>
      </c>
      <c r="F651" s="56" t="s">
        <v>139</v>
      </c>
      <c r="G651" s="64">
        <v>8</v>
      </c>
      <c r="H651" s="56" t="str">
        <f t="shared" si="460"/>
        <v>XXX124/8</v>
      </c>
      <c r="I651" s="56" t="s">
        <v>5</v>
      </c>
      <c r="J651" s="56" t="s">
        <v>5</v>
      </c>
      <c r="K651" s="103">
        <v>0.29930555555555555</v>
      </c>
      <c r="L651" s="104">
        <v>0.30277777777777776</v>
      </c>
      <c r="M651" s="68" t="s">
        <v>107</v>
      </c>
      <c r="N651" s="104">
        <v>0.30833333333333335</v>
      </c>
      <c r="O651" s="68" t="s">
        <v>56</v>
      </c>
      <c r="P651" s="56" t="str">
        <f t="shared" si="454"/>
        <v>OK</v>
      </c>
      <c r="Q651" s="105">
        <f t="shared" si="455"/>
        <v>5.5555555555555913E-3</v>
      </c>
      <c r="R651" s="105">
        <f t="shared" si="456"/>
        <v>3.4722222222222099E-3</v>
      </c>
      <c r="S651" s="105">
        <f t="shared" si="457"/>
        <v>9.0277777777778012E-3</v>
      </c>
      <c r="T651" s="105">
        <f t="shared" si="458"/>
        <v>0</v>
      </c>
      <c r="U651" s="56">
        <v>5.7</v>
      </c>
      <c r="V651" s="56">
        <f>INDEX('Počty dní'!F:J,MATCH(E651,'Počty dní'!C:C,0),4)</f>
        <v>47</v>
      </c>
      <c r="W651" s="166">
        <f t="shared" si="461"/>
        <v>267.90000000000003</v>
      </c>
      <c r="X651" s="21"/>
    </row>
    <row r="652" spans="1:48" x14ac:dyDescent="0.25">
      <c r="A652" s="140">
        <v>147</v>
      </c>
      <c r="B652" s="56">
        <v>1147</v>
      </c>
      <c r="C652" s="56" t="s">
        <v>2</v>
      </c>
      <c r="D652" s="128"/>
      <c r="E652" s="101" t="str">
        <f>CONCATENATE(C652,D652)</f>
        <v>X</v>
      </c>
      <c r="F652" s="56" t="s">
        <v>143</v>
      </c>
      <c r="G652" s="64">
        <v>7</v>
      </c>
      <c r="H652" s="56" t="str">
        <f>CONCATENATE(F652,"/",G652)</f>
        <v>XXX128/7</v>
      </c>
      <c r="I652" s="56" t="s">
        <v>5</v>
      </c>
      <c r="J652" s="56" t="s">
        <v>5</v>
      </c>
      <c r="K652" s="103">
        <v>0.375</v>
      </c>
      <c r="L652" s="104">
        <v>0.37708333333333338</v>
      </c>
      <c r="M652" s="57" t="s">
        <v>56</v>
      </c>
      <c r="N652" s="104">
        <v>0.39374999999999999</v>
      </c>
      <c r="O652" s="57" t="s">
        <v>61</v>
      </c>
      <c r="P652" s="56" t="str">
        <f t="shared" si="454"/>
        <v>OK</v>
      </c>
      <c r="Q652" s="105">
        <f t="shared" si="455"/>
        <v>1.6666666666666607E-2</v>
      </c>
      <c r="R652" s="105">
        <f t="shared" si="456"/>
        <v>2.0833333333333814E-3</v>
      </c>
      <c r="S652" s="105">
        <f t="shared" si="457"/>
        <v>1.8749999999999989E-2</v>
      </c>
      <c r="T652" s="105">
        <f t="shared" si="458"/>
        <v>6.6666666666666652E-2</v>
      </c>
      <c r="U652" s="56">
        <v>14.4</v>
      </c>
      <c r="V652" s="56">
        <f>INDEX('Počty dní'!F:J,MATCH(E652,'Počty dní'!C:C,0),4)</f>
        <v>47</v>
      </c>
      <c r="W652" s="166">
        <f>V652*U652</f>
        <v>676.80000000000007</v>
      </c>
      <c r="X652" s="21"/>
    </row>
    <row r="653" spans="1:48" x14ac:dyDescent="0.25">
      <c r="A653" s="140">
        <v>147</v>
      </c>
      <c r="B653" s="56">
        <v>1147</v>
      </c>
      <c r="C653" s="56" t="s">
        <v>2</v>
      </c>
      <c r="D653" s="128"/>
      <c r="E653" s="101" t="str">
        <f>CONCATENATE(C653,D653)</f>
        <v>X</v>
      </c>
      <c r="F653" s="56" t="s">
        <v>143</v>
      </c>
      <c r="G653" s="71">
        <v>10</v>
      </c>
      <c r="H653" s="56" t="str">
        <f>CONCATENATE(F653,"/",G653)</f>
        <v>XXX128/10</v>
      </c>
      <c r="I653" s="56" t="s">
        <v>5</v>
      </c>
      <c r="J653" s="56" t="s">
        <v>5</v>
      </c>
      <c r="K653" s="103">
        <v>0.39374999999999999</v>
      </c>
      <c r="L653" s="104">
        <v>0.39583333333333331</v>
      </c>
      <c r="M653" s="57" t="s">
        <v>61</v>
      </c>
      <c r="N653" s="104">
        <v>0.4145833333333333</v>
      </c>
      <c r="O653" s="57" t="s">
        <v>56</v>
      </c>
      <c r="P653" s="56" t="str">
        <f t="shared" si="454"/>
        <v>OK</v>
      </c>
      <c r="Q653" s="105">
        <f t="shared" si="455"/>
        <v>1.8749999999999989E-2</v>
      </c>
      <c r="R653" s="105">
        <f t="shared" si="456"/>
        <v>2.0833333333333259E-3</v>
      </c>
      <c r="S653" s="105">
        <f t="shared" si="457"/>
        <v>2.0833333333333315E-2</v>
      </c>
      <c r="T653" s="105">
        <f t="shared" si="458"/>
        <v>0</v>
      </c>
      <c r="U653" s="56">
        <v>14.4</v>
      </c>
      <c r="V653" s="56">
        <f>INDEX('Počty dní'!F:J,MATCH(E653,'Počty dní'!C:C,0),4)</f>
        <v>47</v>
      </c>
      <c r="W653" s="166">
        <f>V653*U653</f>
        <v>676.80000000000007</v>
      </c>
      <c r="X653" s="21"/>
    </row>
    <row r="654" spans="1:48" x14ac:dyDescent="0.25">
      <c r="A654" s="140">
        <v>147</v>
      </c>
      <c r="B654" s="56">
        <v>1147</v>
      </c>
      <c r="C654" s="56" t="s">
        <v>2</v>
      </c>
      <c r="D654" s="128"/>
      <c r="E654" s="101" t="str">
        <f>CONCATENATE(C654,D654)</f>
        <v>X</v>
      </c>
      <c r="F654" s="56" t="s">
        <v>143</v>
      </c>
      <c r="G654" s="71">
        <v>9</v>
      </c>
      <c r="H654" s="56" t="str">
        <f>CONCATENATE(F654,"/",G654)</f>
        <v>XXX128/9</v>
      </c>
      <c r="I654" s="56" t="s">
        <v>5</v>
      </c>
      <c r="J654" s="56" t="s">
        <v>5</v>
      </c>
      <c r="K654" s="103">
        <v>0.5</v>
      </c>
      <c r="L654" s="104">
        <v>0.50208333333333333</v>
      </c>
      <c r="M654" s="57" t="s">
        <v>56</v>
      </c>
      <c r="N654" s="104">
        <v>0.51874999999999993</v>
      </c>
      <c r="O654" s="57" t="s">
        <v>61</v>
      </c>
      <c r="P654" s="56" t="str">
        <f t="shared" si="454"/>
        <v>OK</v>
      </c>
      <c r="Q654" s="105">
        <f t="shared" si="455"/>
        <v>1.6666666666666607E-2</v>
      </c>
      <c r="R654" s="105">
        <f t="shared" si="456"/>
        <v>2.0833333333333259E-3</v>
      </c>
      <c r="S654" s="105">
        <f t="shared" si="457"/>
        <v>1.8749999999999933E-2</v>
      </c>
      <c r="T654" s="105">
        <f t="shared" si="458"/>
        <v>8.5416666666666696E-2</v>
      </c>
      <c r="U654" s="56">
        <v>14.4</v>
      </c>
      <c r="V654" s="56">
        <f>INDEX('Počty dní'!F:J,MATCH(E654,'Počty dní'!C:C,0),4)</f>
        <v>47</v>
      </c>
      <c r="W654" s="166">
        <f>V654*U654</f>
        <v>676.80000000000007</v>
      </c>
      <c r="X654" s="21"/>
    </row>
    <row r="655" spans="1:48" x14ac:dyDescent="0.25">
      <c r="A655" s="140">
        <v>147</v>
      </c>
      <c r="B655" s="56">
        <v>1147</v>
      </c>
      <c r="C655" s="56" t="s">
        <v>2</v>
      </c>
      <c r="D655" s="128"/>
      <c r="E655" s="101" t="str">
        <f>CONCATENATE(C655,D655)</f>
        <v>X</v>
      </c>
      <c r="F655" s="56" t="s">
        <v>143</v>
      </c>
      <c r="G655" s="64">
        <v>12</v>
      </c>
      <c r="H655" s="56" t="str">
        <f>CONCATENATE(F655,"/",G655)</f>
        <v>XXX128/12</v>
      </c>
      <c r="I655" s="56" t="s">
        <v>5</v>
      </c>
      <c r="J655" s="56" t="s">
        <v>5</v>
      </c>
      <c r="K655" s="103">
        <v>0.51874999999999993</v>
      </c>
      <c r="L655" s="104">
        <v>0.52083333333333337</v>
      </c>
      <c r="M655" s="57" t="s">
        <v>61</v>
      </c>
      <c r="N655" s="104">
        <v>0.5395833333333333</v>
      </c>
      <c r="O655" s="57" t="s">
        <v>56</v>
      </c>
      <c r="P655" s="56" t="str">
        <f t="shared" si="454"/>
        <v>OK</v>
      </c>
      <c r="Q655" s="105">
        <f t="shared" si="455"/>
        <v>1.8749999999999933E-2</v>
      </c>
      <c r="R655" s="105">
        <f t="shared" si="456"/>
        <v>2.083333333333437E-3</v>
      </c>
      <c r="S655" s="105">
        <f t="shared" si="457"/>
        <v>2.083333333333337E-2</v>
      </c>
      <c r="T655" s="105">
        <f t="shared" si="458"/>
        <v>0</v>
      </c>
      <c r="U655" s="56">
        <v>14.4</v>
      </c>
      <c r="V655" s="56">
        <f>INDEX('Počty dní'!F:J,MATCH(E655,'Počty dní'!C:C,0),4)</f>
        <v>47</v>
      </c>
      <c r="W655" s="166">
        <f>V655*U655</f>
        <v>676.80000000000007</v>
      </c>
      <c r="X655" s="21"/>
    </row>
    <row r="656" spans="1:48" x14ac:dyDescent="0.25">
      <c r="A656" s="140">
        <v>147</v>
      </c>
      <c r="B656" s="56">
        <v>1147</v>
      </c>
      <c r="C656" s="56" t="s">
        <v>2</v>
      </c>
      <c r="D656" s="128">
        <v>35</v>
      </c>
      <c r="E656" s="101" t="str">
        <f t="shared" ref="E656" si="462">CONCATENATE(C656,D656)</f>
        <v>X35</v>
      </c>
      <c r="F656" s="56" t="s">
        <v>82</v>
      </c>
      <c r="G656" s="56"/>
      <c r="H656" s="56" t="str">
        <f t="shared" ref="H656" si="463">CONCATENATE(F656,"/",G656)</f>
        <v>přejezd/</v>
      </c>
      <c r="I656" s="56"/>
      <c r="J656" s="56" t="s">
        <v>5</v>
      </c>
      <c r="K656" s="103">
        <v>0.5708333333333333</v>
      </c>
      <c r="L656" s="74">
        <v>0.5708333333333333</v>
      </c>
      <c r="M656" s="57" t="s">
        <v>56</v>
      </c>
      <c r="N656" s="104">
        <v>0.57500000000000007</v>
      </c>
      <c r="O656" s="57" t="s">
        <v>78</v>
      </c>
      <c r="P656" s="56" t="str">
        <f t="shared" si="454"/>
        <v>OK</v>
      </c>
      <c r="Q656" s="105">
        <f t="shared" si="455"/>
        <v>4.1666666666667629E-3</v>
      </c>
      <c r="R656" s="105">
        <f t="shared" si="456"/>
        <v>0</v>
      </c>
      <c r="S656" s="105">
        <f t="shared" si="457"/>
        <v>4.1666666666667629E-3</v>
      </c>
      <c r="T656" s="105">
        <f t="shared" si="458"/>
        <v>3.125E-2</v>
      </c>
      <c r="U656" s="56">
        <v>0</v>
      </c>
      <c r="V656" s="56">
        <f>INDEX('Počty dní'!F:J,MATCH(E656,'Počty dní'!C:C,0),4)</f>
        <v>57</v>
      </c>
      <c r="W656" s="166">
        <f t="shared" ref="W656" si="464">V656*U656</f>
        <v>0</v>
      </c>
      <c r="X656" s="21"/>
    </row>
    <row r="657" spans="1:48" x14ac:dyDescent="0.25">
      <c r="A657" s="140">
        <v>147</v>
      </c>
      <c r="B657" s="56">
        <v>1147</v>
      </c>
      <c r="C657" s="56" t="s">
        <v>2</v>
      </c>
      <c r="D657" s="128"/>
      <c r="E657" s="101" t="str">
        <f t="shared" ref="E657:E658" si="465">CONCATENATE(C657,D657)</f>
        <v>X</v>
      </c>
      <c r="F657" s="56" t="s">
        <v>143</v>
      </c>
      <c r="G657" s="64">
        <v>13</v>
      </c>
      <c r="H657" s="56" t="str">
        <f t="shared" ref="H657:H658" si="466">CONCATENATE(F657,"/",G657)</f>
        <v>XXX128/13</v>
      </c>
      <c r="I657" s="56" t="s">
        <v>5</v>
      </c>
      <c r="J657" s="56" t="s">
        <v>5</v>
      </c>
      <c r="K657" s="103">
        <v>0.5756944444444444</v>
      </c>
      <c r="L657" s="104">
        <v>0.57638888888888895</v>
      </c>
      <c r="M657" s="57" t="s">
        <v>78</v>
      </c>
      <c r="N657" s="104">
        <v>0.6020833333333333</v>
      </c>
      <c r="O657" s="57" t="s">
        <v>61</v>
      </c>
      <c r="P657" s="56" t="str">
        <f t="shared" si="454"/>
        <v>OK</v>
      </c>
      <c r="Q657" s="105">
        <f t="shared" si="455"/>
        <v>2.5694444444444353E-2</v>
      </c>
      <c r="R657" s="105">
        <f t="shared" si="456"/>
        <v>6.94444444444553E-4</v>
      </c>
      <c r="S657" s="105">
        <f t="shared" si="457"/>
        <v>2.6388888888888906E-2</v>
      </c>
      <c r="T657" s="105">
        <f t="shared" si="458"/>
        <v>6.9444444444433095E-4</v>
      </c>
      <c r="U657" s="56">
        <v>17.8</v>
      </c>
      <c r="V657" s="56">
        <f>INDEX('Počty dní'!F:J,MATCH(E657,'Počty dní'!C:C,0),4)</f>
        <v>47</v>
      </c>
      <c r="W657" s="166">
        <f t="shared" si="461"/>
        <v>836.6</v>
      </c>
      <c r="X657" s="21"/>
    </row>
    <row r="658" spans="1:48" x14ac:dyDescent="0.25">
      <c r="A658" s="140">
        <v>147</v>
      </c>
      <c r="B658" s="56">
        <v>1147</v>
      </c>
      <c r="C658" s="56" t="s">
        <v>2</v>
      </c>
      <c r="D658" s="128"/>
      <c r="E658" s="101" t="str">
        <f t="shared" si="465"/>
        <v>X</v>
      </c>
      <c r="F658" s="56" t="s">
        <v>143</v>
      </c>
      <c r="G658" s="64">
        <v>16</v>
      </c>
      <c r="H658" s="56" t="str">
        <f t="shared" si="466"/>
        <v>XXX128/16</v>
      </c>
      <c r="I658" s="56" t="s">
        <v>5</v>
      </c>
      <c r="J658" s="56" t="s">
        <v>5</v>
      </c>
      <c r="K658" s="103">
        <v>0.6020833333333333</v>
      </c>
      <c r="L658" s="104">
        <v>0.60416666666666663</v>
      </c>
      <c r="M658" s="57" t="s">
        <v>61</v>
      </c>
      <c r="N658" s="104">
        <v>0.62291666666666667</v>
      </c>
      <c r="O658" s="68" t="s">
        <v>56</v>
      </c>
      <c r="P658" s="56" t="str">
        <f t="shared" si="454"/>
        <v>OK</v>
      </c>
      <c r="Q658" s="105">
        <f t="shared" si="455"/>
        <v>1.8750000000000044E-2</v>
      </c>
      <c r="R658" s="105">
        <f t="shared" si="456"/>
        <v>2.0833333333333259E-3</v>
      </c>
      <c r="S658" s="105">
        <f t="shared" si="457"/>
        <v>2.083333333333337E-2</v>
      </c>
      <c r="T658" s="105">
        <f t="shared" si="458"/>
        <v>0</v>
      </c>
      <c r="U658" s="56">
        <v>14.4</v>
      </c>
      <c r="V658" s="56">
        <f>INDEX('Počty dní'!F:J,MATCH(E658,'Počty dní'!C:C,0),4)</f>
        <v>47</v>
      </c>
      <c r="W658" s="166">
        <f t="shared" si="461"/>
        <v>676.80000000000007</v>
      </c>
      <c r="X658" s="21"/>
    </row>
    <row r="659" spans="1:48" x14ac:dyDescent="0.25">
      <c r="A659" s="140">
        <v>147</v>
      </c>
      <c r="B659" s="56">
        <v>1147</v>
      </c>
      <c r="C659" s="56" t="s">
        <v>2</v>
      </c>
      <c r="D659" s="128"/>
      <c r="E659" s="101" t="str">
        <f>CONCATENATE(C659,D659)</f>
        <v>X</v>
      </c>
      <c r="F659" s="56" t="s">
        <v>143</v>
      </c>
      <c r="G659" s="64">
        <v>15</v>
      </c>
      <c r="H659" s="56" t="str">
        <f>CONCATENATE(F659,"/",G659)</f>
        <v>XXX128/15</v>
      </c>
      <c r="I659" s="56" t="s">
        <v>5</v>
      </c>
      <c r="J659" s="56" t="s">
        <v>5</v>
      </c>
      <c r="K659" s="103">
        <v>0.625</v>
      </c>
      <c r="L659" s="104">
        <v>0.62708333333333333</v>
      </c>
      <c r="M659" s="68" t="s">
        <v>56</v>
      </c>
      <c r="N659" s="104">
        <v>0.64027777777777783</v>
      </c>
      <c r="O659" s="57" t="s">
        <v>62</v>
      </c>
      <c r="P659" s="56" t="str">
        <f t="shared" si="454"/>
        <v>OK</v>
      </c>
      <c r="Q659" s="105">
        <f t="shared" si="455"/>
        <v>1.3194444444444509E-2</v>
      </c>
      <c r="R659" s="105">
        <f t="shared" si="456"/>
        <v>2.0833333333333259E-3</v>
      </c>
      <c r="S659" s="105">
        <f t="shared" si="457"/>
        <v>1.5277777777777835E-2</v>
      </c>
      <c r="T659" s="105">
        <f t="shared" si="458"/>
        <v>2.0833333333333259E-3</v>
      </c>
      <c r="U659" s="56">
        <v>12</v>
      </c>
      <c r="V659" s="56">
        <f>INDEX('Počty dní'!F:J,MATCH(E659,'Počty dní'!C:C,0),4)</f>
        <v>47</v>
      </c>
      <c r="W659" s="166">
        <f t="shared" si="461"/>
        <v>564</v>
      </c>
      <c r="X659" s="21"/>
    </row>
    <row r="660" spans="1:48" x14ac:dyDescent="0.25">
      <c r="A660" s="140">
        <v>147</v>
      </c>
      <c r="B660" s="56">
        <v>1147</v>
      </c>
      <c r="C660" s="56" t="s">
        <v>2</v>
      </c>
      <c r="D660" s="128"/>
      <c r="E660" s="101" t="str">
        <f>CONCATENATE(C660,D660)</f>
        <v>X</v>
      </c>
      <c r="F660" s="56" t="s">
        <v>143</v>
      </c>
      <c r="G660" s="64">
        <v>18</v>
      </c>
      <c r="H660" s="56" t="str">
        <f>CONCATENATE(F660,"/",G660)</f>
        <v>XXX128/18</v>
      </c>
      <c r="I660" s="56" t="s">
        <v>5</v>
      </c>
      <c r="J660" s="56" t="s">
        <v>5</v>
      </c>
      <c r="K660" s="103">
        <v>0.64027777777777783</v>
      </c>
      <c r="L660" s="104">
        <v>0.64097222222222217</v>
      </c>
      <c r="M660" s="57" t="s">
        <v>62</v>
      </c>
      <c r="N660" s="104">
        <v>0.65416666666666667</v>
      </c>
      <c r="O660" s="57" t="s">
        <v>56</v>
      </c>
      <c r="P660" s="56" t="str">
        <f t="shared" si="454"/>
        <v>OK</v>
      </c>
      <c r="Q660" s="105">
        <f t="shared" si="455"/>
        <v>1.3194444444444509E-2</v>
      </c>
      <c r="R660" s="105">
        <f t="shared" si="456"/>
        <v>6.9444444444433095E-4</v>
      </c>
      <c r="S660" s="105">
        <f t="shared" si="457"/>
        <v>1.388888888888884E-2</v>
      </c>
      <c r="T660" s="105">
        <f t="shared" si="458"/>
        <v>0</v>
      </c>
      <c r="U660" s="56">
        <v>12</v>
      </c>
      <c r="V660" s="56">
        <f>INDEX('Počty dní'!F:J,MATCH(E660,'Počty dní'!C:C,0),4)</f>
        <v>47</v>
      </c>
      <c r="W660" s="166">
        <f t="shared" si="461"/>
        <v>564</v>
      </c>
      <c r="X660" s="21"/>
    </row>
    <row r="661" spans="1:48" x14ac:dyDescent="0.25">
      <c r="A661" s="140">
        <v>147</v>
      </c>
      <c r="B661" s="56">
        <v>1147</v>
      </c>
      <c r="C661" s="56" t="s">
        <v>2</v>
      </c>
      <c r="D661" s="128"/>
      <c r="E661" s="101" t="str">
        <f>CONCATENATE(C661,D661)</f>
        <v>X</v>
      </c>
      <c r="F661" s="56" t="s">
        <v>143</v>
      </c>
      <c r="G661" s="64">
        <v>17</v>
      </c>
      <c r="H661" s="56" t="str">
        <f>CONCATENATE(F661,"/",G661)</f>
        <v>XXX128/17</v>
      </c>
      <c r="I661" s="56" t="s">
        <v>5</v>
      </c>
      <c r="J661" s="56" t="s">
        <v>5</v>
      </c>
      <c r="K661" s="103">
        <v>0.66666666666666663</v>
      </c>
      <c r="L661" s="104">
        <v>0.66875000000000007</v>
      </c>
      <c r="M661" s="57" t="s">
        <v>56</v>
      </c>
      <c r="N661" s="104">
        <v>0.68541666666666667</v>
      </c>
      <c r="O661" s="57" t="s">
        <v>61</v>
      </c>
      <c r="P661" s="56" t="str">
        <f t="shared" si="454"/>
        <v>OK</v>
      </c>
      <c r="Q661" s="105">
        <f t="shared" si="455"/>
        <v>1.6666666666666607E-2</v>
      </c>
      <c r="R661" s="105">
        <f t="shared" si="456"/>
        <v>2.083333333333437E-3</v>
      </c>
      <c r="S661" s="105">
        <f t="shared" si="457"/>
        <v>1.8750000000000044E-2</v>
      </c>
      <c r="T661" s="105">
        <f t="shared" si="458"/>
        <v>1.2499999999999956E-2</v>
      </c>
      <c r="U661" s="56">
        <v>14.4</v>
      </c>
      <c r="V661" s="56">
        <f>INDEX('Počty dní'!F:J,MATCH(E661,'Počty dní'!C:C,0),4)</f>
        <v>47</v>
      </c>
      <c r="W661" s="166">
        <f t="shared" si="461"/>
        <v>676.80000000000007</v>
      </c>
      <c r="X661" s="21"/>
    </row>
    <row r="662" spans="1:48" x14ac:dyDescent="0.25">
      <c r="A662" s="140">
        <v>147</v>
      </c>
      <c r="B662" s="56">
        <v>1147</v>
      </c>
      <c r="C662" s="56" t="s">
        <v>2</v>
      </c>
      <c r="D662" s="128"/>
      <c r="E662" s="101" t="str">
        <f>CONCATENATE(C662,D662)</f>
        <v>X</v>
      </c>
      <c r="F662" s="56" t="s">
        <v>143</v>
      </c>
      <c r="G662" s="64">
        <v>20</v>
      </c>
      <c r="H662" s="56" t="str">
        <f>CONCATENATE(F662,"/",G662)</f>
        <v>XXX128/20</v>
      </c>
      <c r="I662" s="56" t="s">
        <v>5</v>
      </c>
      <c r="J662" s="56" t="s">
        <v>5</v>
      </c>
      <c r="K662" s="103">
        <v>0.68541666666666667</v>
      </c>
      <c r="L662" s="104">
        <v>0.6875</v>
      </c>
      <c r="M662" s="57" t="s">
        <v>61</v>
      </c>
      <c r="N662" s="104">
        <v>0.70624999999999993</v>
      </c>
      <c r="O662" s="57" t="s">
        <v>56</v>
      </c>
      <c r="P662" s="56" t="str">
        <f t="shared" si="454"/>
        <v>OK</v>
      </c>
      <c r="Q662" s="105">
        <f t="shared" si="455"/>
        <v>1.8749999999999933E-2</v>
      </c>
      <c r="R662" s="105">
        <f t="shared" si="456"/>
        <v>2.0833333333333259E-3</v>
      </c>
      <c r="S662" s="105">
        <f t="shared" si="457"/>
        <v>2.0833333333333259E-2</v>
      </c>
      <c r="T662" s="105">
        <f t="shared" si="458"/>
        <v>0</v>
      </c>
      <c r="U662" s="56">
        <v>14.4</v>
      </c>
      <c r="V662" s="56">
        <f>INDEX('Počty dní'!F:J,MATCH(E662,'Počty dní'!C:C,0),4)</f>
        <v>47</v>
      </c>
      <c r="W662" s="166">
        <f t="shared" si="461"/>
        <v>676.80000000000007</v>
      </c>
      <c r="X662" s="21"/>
    </row>
    <row r="663" spans="1:48" ht="15.75" thickBot="1" x14ac:dyDescent="0.3">
      <c r="A663" s="141">
        <v>147</v>
      </c>
      <c r="B663" s="58">
        <v>1147</v>
      </c>
      <c r="C663" s="58" t="s">
        <v>2</v>
      </c>
      <c r="D663" s="167"/>
      <c r="E663" s="168" t="str">
        <f t="shared" ref="E663" si="467">CONCATENATE(C663,D663)</f>
        <v>X</v>
      </c>
      <c r="F663" s="58" t="s">
        <v>143</v>
      </c>
      <c r="G663" s="187">
        <v>19</v>
      </c>
      <c r="H663" s="58" t="str">
        <f t="shared" ref="H663" si="468">CONCATENATE(F663,"/",G663)</f>
        <v>XXX128/19</v>
      </c>
      <c r="I663" s="58" t="s">
        <v>5</v>
      </c>
      <c r="J663" s="58" t="s">
        <v>5</v>
      </c>
      <c r="K663" s="107">
        <v>0.75</v>
      </c>
      <c r="L663" s="108">
        <v>0.75208333333333333</v>
      </c>
      <c r="M663" s="59" t="s">
        <v>56</v>
      </c>
      <c r="N663" s="108">
        <v>0.76874999999999993</v>
      </c>
      <c r="O663" s="59" t="s">
        <v>61</v>
      </c>
      <c r="P663" s="158"/>
      <c r="Q663" s="170">
        <f t="shared" si="455"/>
        <v>1.6666666666666607E-2</v>
      </c>
      <c r="R663" s="170">
        <f t="shared" si="456"/>
        <v>2.0833333333333259E-3</v>
      </c>
      <c r="S663" s="170">
        <f t="shared" si="457"/>
        <v>1.8749999999999933E-2</v>
      </c>
      <c r="T663" s="170">
        <f t="shared" si="458"/>
        <v>4.3750000000000067E-2</v>
      </c>
      <c r="U663" s="58">
        <v>14.4</v>
      </c>
      <c r="V663" s="58">
        <f>INDEX('Počty dní'!F:J,MATCH(E663,'Počty dní'!C:C,0),4)</f>
        <v>47</v>
      </c>
      <c r="W663" s="171">
        <f t="shared" si="461"/>
        <v>676.80000000000007</v>
      </c>
      <c r="X663" s="21"/>
      <c r="AL663" s="27"/>
      <c r="AM663" s="27"/>
      <c r="AP663" s="16"/>
      <c r="AQ663" s="16"/>
      <c r="AR663" s="16"/>
      <c r="AS663" s="16"/>
      <c r="AT663" s="16"/>
      <c r="AU663" s="28"/>
      <c r="AV663" s="28"/>
    </row>
    <row r="664" spans="1:48" ht="15.75" thickBot="1" x14ac:dyDescent="0.3">
      <c r="A664" s="172" t="str">
        <f ca="1">CONCATENATE(INDIRECT("R[-1]C[0]",FALSE),"celkem")</f>
        <v>147celkem</v>
      </c>
      <c r="B664" s="173"/>
      <c r="C664" s="173" t="str">
        <f ca="1">INDIRECT("R[-1]C[12]",FALSE)</f>
        <v>Věcov,Jimramovské Pavlovice</v>
      </c>
      <c r="D664" s="174"/>
      <c r="E664" s="173"/>
      <c r="F664" s="175"/>
      <c r="G664" s="173"/>
      <c r="H664" s="176"/>
      <c r="I664" s="177"/>
      <c r="J664" s="178" t="str">
        <f ca="1">INDIRECT("R[-3]C[0]",FALSE)</f>
        <v>S</v>
      </c>
      <c r="K664" s="179"/>
      <c r="L664" s="180"/>
      <c r="M664" s="181"/>
      <c r="N664" s="180"/>
      <c r="O664" s="182"/>
      <c r="P664" s="173"/>
      <c r="Q664" s="183">
        <f>SUM(Q645:Q663)</f>
        <v>0.30069444444444432</v>
      </c>
      <c r="R664" s="183">
        <f>SUM(R645:R663)</f>
        <v>3.1944444444444553E-2</v>
      </c>
      <c r="S664" s="183">
        <f>SUM(S645:S663)</f>
        <v>0.33263888888888887</v>
      </c>
      <c r="T664" s="183">
        <f>SUM(T645:T663)</f>
        <v>0.2493055555555555</v>
      </c>
      <c r="U664" s="184">
        <f>SUM(U645:U663)</f>
        <v>242.40000000000006</v>
      </c>
      <c r="V664" s="185"/>
      <c r="W664" s="186">
        <f>SUM(W645:W663)</f>
        <v>11392.8</v>
      </c>
      <c r="X664" s="21"/>
    </row>
    <row r="665" spans="1:48" x14ac:dyDescent="0.25">
      <c r="D665" s="129"/>
      <c r="E665" s="116"/>
      <c r="G665" s="75"/>
      <c r="K665" s="117"/>
      <c r="L665" s="118"/>
      <c r="M665" s="63"/>
      <c r="N665" s="118"/>
      <c r="O665" s="63"/>
      <c r="X665" s="21"/>
    </row>
    <row r="666" spans="1:48" x14ac:dyDescent="0.25">
      <c r="X666" s="21"/>
    </row>
    <row r="667" spans="1:48" x14ac:dyDescent="0.25">
      <c r="X667" s="21"/>
    </row>
    <row r="668" spans="1:48" x14ac:dyDescent="0.25">
      <c r="X668" s="21"/>
    </row>
    <row r="669" spans="1:48" x14ac:dyDescent="0.25">
      <c r="A669" s="17" t="s">
        <v>86</v>
      </c>
      <c r="B669"/>
      <c r="C669"/>
      <c r="D669"/>
      <c r="E669" s="1"/>
      <c r="F669"/>
      <c r="G669" s="20"/>
      <c r="H669" s="2"/>
      <c r="I669"/>
      <c r="J669"/>
      <c r="K669" s="25"/>
      <c r="L669" s="35"/>
      <c r="M669" s="26"/>
      <c r="N669" s="35"/>
      <c r="O669" s="26"/>
      <c r="P669"/>
      <c r="Q669"/>
      <c r="R669"/>
      <c r="S669"/>
      <c r="T669"/>
      <c r="U669"/>
      <c r="V669"/>
      <c r="W669"/>
    </row>
    <row r="670" spans="1:48" x14ac:dyDescent="0.25">
      <c r="A670" s="29" t="s">
        <v>10</v>
      </c>
      <c r="B670"/>
      <c r="C670"/>
      <c r="D670"/>
      <c r="E670"/>
      <c r="F670"/>
      <c r="G670"/>
      <c r="H670"/>
      <c r="I670"/>
      <c r="J670"/>
      <c r="K670"/>
      <c r="L670" s="30"/>
      <c r="M670"/>
      <c r="N670" s="30"/>
      <c r="O670"/>
      <c r="P670"/>
      <c r="Q670"/>
      <c r="R670"/>
      <c r="S670"/>
      <c r="T670"/>
      <c r="U670"/>
      <c r="V670"/>
      <c r="W670"/>
    </row>
    <row r="671" spans="1:48" x14ac:dyDescent="0.25">
      <c r="A671" s="18" t="str">
        <f>CONCATENATE(B671,$A$670)</f>
        <v>116celkem</v>
      </c>
      <c r="B671" s="233">
        <v>116</v>
      </c>
      <c r="C671"/>
      <c r="D671"/>
      <c r="E671"/>
      <c r="F671"/>
      <c r="G671"/>
      <c r="H671"/>
      <c r="I671"/>
      <c r="J671"/>
      <c r="K671"/>
      <c r="L671" s="30"/>
      <c r="M671"/>
      <c r="N671" s="30"/>
      <c r="O671"/>
      <c r="P671"/>
      <c r="Q671"/>
      <c r="R671"/>
      <c r="S671"/>
      <c r="T671"/>
      <c r="U671"/>
      <c r="V671"/>
      <c r="W671"/>
    </row>
    <row r="672" spans="1:48" x14ac:dyDescent="0.25">
      <c r="A672" s="18" t="str">
        <f>CONCATENATE(B672,$A$670)</f>
        <v>123celkem</v>
      </c>
      <c r="B672" s="233">
        <v>123</v>
      </c>
      <c r="C672"/>
      <c r="D672"/>
      <c r="E672"/>
      <c r="F672"/>
      <c r="G672"/>
      <c r="H672"/>
      <c r="I672"/>
      <c r="J672"/>
      <c r="K672"/>
      <c r="L672" s="30"/>
      <c r="M672"/>
      <c r="N672" s="30"/>
      <c r="O672"/>
      <c r="P672"/>
      <c r="Q672"/>
      <c r="R672"/>
      <c r="S672"/>
      <c r="T672"/>
      <c r="U672"/>
      <c r="V672"/>
      <c r="W672"/>
    </row>
    <row r="673" spans="1:24" x14ac:dyDescent="0.25">
      <c r="A673" s="18" t="str">
        <f>CONCATENATE(B673,$A$670)</f>
        <v>143celkem</v>
      </c>
      <c r="B673" s="234">
        <v>143</v>
      </c>
      <c r="X673" s="21"/>
    </row>
    <row r="674" spans="1:24" x14ac:dyDescent="0.25">
      <c r="X674" s="21"/>
    </row>
    <row r="675" spans="1:24" x14ac:dyDescent="0.25">
      <c r="X675" s="21"/>
    </row>
    <row r="676" spans="1:24" x14ac:dyDescent="0.25">
      <c r="X676" s="21"/>
    </row>
    <row r="677" spans="1:24" x14ac:dyDescent="0.25">
      <c r="X677" s="21"/>
    </row>
    <row r="678" spans="1:24" x14ac:dyDescent="0.25">
      <c r="X678" s="21"/>
    </row>
    <row r="679" spans="1:24" x14ac:dyDescent="0.25">
      <c r="X679" s="21"/>
    </row>
    <row r="680" spans="1:24" x14ac:dyDescent="0.25">
      <c r="X680" s="21"/>
    </row>
    <row r="681" spans="1:24" x14ac:dyDescent="0.25">
      <c r="X681" s="21"/>
    </row>
    <row r="682" spans="1:24" x14ac:dyDescent="0.25">
      <c r="X682" s="21"/>
    </row>
    <row r="683" spans="1:24" x14ac:dyDescent="0.25">
      <c r="X683" s="21"/>
    </row>
    <row r="684" spans="1:24" x14ac:dyDescent="0.25">
      <c r="X684" s="21"/>
    </row>
    <row r="685" spans="1:24" x14ac:dyDescent="0.25">
      <c r="X685" s="21"/>
    </row>
    <row r="686" spans="1:24" x14ac:dyDescent="0.25">
      <c r="X686" s="21"/>
    </row>
    <row r="687" spans="1:24" x14ac:dyDescent="0.25">
      <c r="X687" s="21"/>
    </row>
    <row r="688" spans="1:24" x14ac:dyDescent="0.25">
      <c r="X688" s="21"/>
    </row>
    <row r="689" spans="24:24" x14ac:dyDescent="0.25">
      <c r="X689" s="21"/>
    </row>
    <row r="690" spans="24:24" x14ac:dyDescent="0.25">
      <c r="X690" s="21"/>
    </row>
    <row r="691" spans="24:24" x14ac:dyDescent="0.25">
      <c r="X691" s="21"/>
    </row>
    <row r="692" spans="24:24" x14ac:dyDescent="0.25">
      <c r="X692" s="21"/>
    </row>
    <row r="693" spans="24:24" x14ac:dyDescent="0.25">
      <c r="X693" s="21"/>
    </row>
    <row r="694" spans="24:24" x14ac:dyDescent="0.25">
      <c r="X694" s="21"/>
    </row>
    <row r="695" spans="24:24" x14ac:dyDescent="0.25">
      <c r="X695" s="21"/>
    </row>
    <row r="696" spans="24:24" x14ac:dyDescent="0.25">
      <c r="X696" s="21"/>
    </row>
    <row r="697" spans="24:24" x14ac:dyDescent="0.25">
      <c r="X697" s="21"/>
    </row>
    <row r="698" spans="24:24" x14ac:dyDescent="0.25">
      <c r="X698" s="21"/>
    </row>
    <row r="699" spans="24:24" x14ac:dyDescent="0.25">
      <c r="X699" s="21"/>
    </row>
    <row r="700" spans="24:24" x14ac:dyDescent="0.25">
      <c r="X700" s="21"/>
    </row>
    <row r="701" spans="24:24" x14ac:dyDescent="0.25">
      <c r="X701" s="21"/>
    </row>
    <row r="702" spans="24:24" x14ac:dyDescent="0.25">
      <c r="X702" s="21"/>
    </row>
    <row r="703" spans="24:24" x14ac:dyDescent="0.25">
      <c r="X703" s="21"/>
    </row>
    <row r="704" spans="24:24" x14ac:dyDescent="0.25">
      <c r="X704" s="21"/>
    </row>
    <row r="705" spans="24:24" x14ac:dyDescent="0.25">
      <c r="X705" s="21"/>
    </row>
    <row r="706" spans="24:24" x14ac:dyDescent="0.25">
      <c r="X706" s="21"/>
    </row>
    <row r="707" spans="24:24" x14ac:dyDescent="0.25">
      <c r="X707" s="21"/>
    </row>
    <row r="708" spans="24:24" x14ac:dyDescent="0.25">
      <c r="X708" s="21"/>
    </row>
    <row r="709" spans="24:24" x14ac:dyDescent="0.25">
      <c r="X709" s="21"/>
    </row>
    <row r="710" spans="24:24" x14ac:dyDescent="0.25">
      <c r="X710" s="21"/>
    </row>
    <row r="711" spans="24:24" x14ac:dyDescent="0.25">
      <c r="X711" s="21"/>
    </row>
    <row r="712" spans="24:24" x14ac:dyDescent="0.25">
      <c r="X712" s="21"/>
    </row>
    <row r="713" spans="24:24" x14ac:dyDescent="0.25">
      <c r="X713" s="21"/>
    </row>
    <row r="714" spans="24:24" x14ac:dyDescent="0.25">
      <c r="X714" s="21"/>
    </row>
    <row r="715" spans="24:24" x14ac:dyDescent="0.25">
      <c r="X715" s="21"/>
    </row>
    <row r="716" spans="24:24" x14ac:dyDescent="0.25">
      <c r="X716" s="21"/>
    </row>
    <row r="717" spans="24:24" x14ac:dyDescent="0.25">
      <c r="X717" s="21"/>
    </row>
    <row r="718" spans="24:24" x14ac:dyDescent="0.25">
      <c r="X718" s="21"/>
    </row>
    <row r="719" spans="24:24" x14ac:dyDescent="0.25">
      <c r="X719" s="21"/>
    </row>
    <row r="720" spans="24:24" x14ac:dyDescent="0.25">
      <c r="X720" s="21"/>
    </row>
    <row r="721" spans="24:24" x14ac:dyDescent="0.25">
      <c r="X721" s="21"/>
    </row>
    <row r="722" spans="24:24" x14ac:dyDescent="0.25">
      <c r="X722" s="21"/>
    </row>
    <row r="723" spans="24:24" x14ac:dyDescent="0.25">
      <c r="X723" s="21"/>
    </row>
    <row r="724" spans="24:24" x14ac:dyDescent="0.25">
      <c r="X724" s="21"/>
    </row>
    <row r="725" spans="24:24" x14ac:dyDescent="0.25">
      <c r="X725" s="21"/>
    </row>
    <row r="726" spans="24:24" x14ac:dyDescent="0.25">
      <c r="X726" s="21"/>
    </row>
    <row r="727" spans="24:24" x14ac:dyDescent="0.25">
      <c r="X727" s="21"/>
    </row>
    <row r="728" spans="24:24" x14ac:dyDescent="0.25">
      <c r="X728" s="21"/>
    </row>
    <row r="729" spans="24:24" x14ac:dyDescent="0.25">
      <c r="X729" s="21"/>
    </row>
    <row r="730" spans="24:24" x14ac:dyDescent="0.25">
      <c r="X730" s="21"/>
    </row>
    <row r="731" spans="24:24" x14ac:dyDescent="0.25">
      <c r="X731" s="21"/>
    </row>
    <row r="732" spans="24:24" x14ac:dyDescent="0.25">
      <c r="X732" s="21"/>
    </row>
    <row r="733" spans="24:24" x14ac:dyDescent="0.25">
      <c r="X733" s="21"/>
    </row>
    <row r="734" spans="24:24" x14ac:dyDescent="0.25">
      <c r="X734" s="21"/>
    </row>
    <row r="735" spans="24:24" x14ac:dyDescent="0.25">
      <c r="X735" s="21"/>
    </row>
    <row r="736" spans="24:24" x14ac:dyDescent="0.25">
      <c r="X736" s="21"/>
    </row>
    <row r="737" spans="24:24" x14ac:dyDescent="0.25">
      <c r="X737" s="21"/>
    </row>
    <row r="738" spans="24:24" x14ac:dyDescent="0.25">
      <c r="X738" s="21"/>
    </row>
    <row r="739" spans="24:24" x14ac:dyDescent="0.25">
      <c r="X739" s="21"/>
    </row>
    <row r="740" spans="24:24" x14ac:dyDescent="0.25">
      <c r="X740" s="21"/>
    </row>
    <row r="741" spans="24:24" x14ac:dyDescent="0.25">
      <c r="X741" s="21"/>
    </row>
    <row r="742" spans="24:24" x14ac:dyDescent="0.25">
      <c r="X742" s="21"/>
    </row>
    <row r="743" spans="24:24" x14ac:dyDescent="0.25">
      <c r="X743" s="21"/>
    </row>
    <row r="744" spans="24:24" x14ac:dyDescent="0.25">
      <c r="X744" s="21"/>
    </row>
    <row r="745" spans="24:24" x14ac:dyDescent="0.25">
      <c r="X745" s="21"/>
    </row>
    <row r="746" spans="24:24" x14ac:dyDescent="0.25">
      <c r="X746" s="21"/>
    </row>
    <row r="747" spans="24:24" x14ac:dyDescent="0.25">
      <c r="X747" s="21"/>
    </row>
    <row r="748" spans="24:24" x14ac:dyDescent="0.25">
      <c r="X748" s="21"/>
    </row>
    <row r="749" spans="24:24" x14ac:dyDescent="0.25">
      <c r="X749" s="21"/>
    </row>
    <row r="750" spans="24:24" x14ac:dyDescent="0.25">
      <c r="X750" s="21"/>
    </row>
    <row r="751" spans="24:24" x14ac:dyDescent="0.25">
      <c r="X751" s="21"/>
    </row>
    <row r="752" spans="24:24" x14ac:dyDescent="0.25">
      <c r="X752" s="21"/>
    </row>
    <row r="753" spans="24:24" x14ac:dyDescent="0.25">
      <c r="X753" s="21"/>
    </row>
    <row r="754" spans="24:24" x14ac:dyDescent="0.25">
      <c r="X754" s="21"/>
    </row>
    <row r="755" spans="24:24" x14ac:dyDescent="0.25">
      <c r="X755" s="21"/>
    </row>
    <row r="756" spans="24:24" x14ac:dyDescent="0.25">
      <c r="X756" s="21"/>
    </row>
    <row r="757" spans="24:24" x14ac:dyDescent="0.25">
      <c r="X757" s="21"/>
    </row>
    <row r="758" spans="24:24" x14ac:dyDescent="0.25">
      <c r="X758" s="21"/>
    </row>
    <row r="759" spans="24:24" x14ac:dyDescent="0.25">
      <c r="X759" s="21"/>
    </row>
    <row r="760" spans="24:24" x14ac:dyDescent="0.25">
      <c r="X760" s="21"/>
    </row>
    <row r="761" spans="24:24" x14ac:dyDescent="0.25">
      <c r="X761" s="21"/>
    </row>
    <row r="762" spans="24:24" x14ac:dyDescent="0.25">
      <c r="X762" s="21"/>
    </row>
    <row r="763" spans="24:24" x14ac:dyDescent="0.25">
      <c r="X763" s="21"/>
    </row>
    <row r="764" spans="24:24" x14ac:dyDescent="0.25">
      <c r="X764" s="21"/>
    </row>
    <row r="765" spans="24:24" x14ac:dyDescent="0.25">
      <c r="X765" s="21"/>
    </row>
    <row r="766" spans="24:24" x14ac:dyDescent="0.25">
      <c r="X766" s="21"/>
    </row>
    <row r="767" spans="24:24" x14ac:dyDescent="0.25">
      <c r="X767" s="21"/>
    </row>
    <row r="768" spans="24:24" x14ac:dyDescent="0.25">
      <c r="X768" s="21"/>
    </row>
    <row r="769" spans="24:24" x14ac:dyDescent="0.25">
      <c r="X769" s="21"/>
    </row>
    <row r="770" spans="24:24" x14ac:dyDescent="0.25">
      <c r="X770" s="21"/>
    </row>
    <row r="771" spans="24:24" x14ac:dyDescent="0.25">
      <c r="X771" s="21"/>
    </row>
    <row r="772" spans="24:24" x14ac:dyDescent="0.25">
      <c r="X772" s="21"/>
    </row>
    <row r="773" spans="24:24" x14ac:dyDescent="0.25">
      <c r="X773" s="21"/>
    </row>
    <row r="774" spans="24:24" x14ac:dyDescent="0.25">
      <c r="X774" s="21"/>
    </row>
    <row r="775" spans="24:24" x14ac:dyDescent="0.25">
      <c r="X775" s="21"/>
    </row>
    <row r="776" spans="24:24" x14ac:dyDescent="0.25">
      <c r="X776" s="21"/>
    </row>
    <row r="777" spans="24:24" x14ac:dyDescent="0.25">
      <c r="X777" s="21"/>
    </row>
    <row r="778" spans="24:24" x14ac:dyDescent="0.25">
      <c r="X778" s="21"/>
    </row>
    <row r="779" spans="24:24" x14ac:dyDescent="0.25">
      <c r="X779" s="21"/>
    </row>
    <row r="780" spans="24:24" x14ac:dyDescent="0.25">
      <c r="X780" s="21"/>
    </row>
    <row r="781" spans="24:24" x14ac:dyDescent="0.25">
      <c r="X781" s="21"/>
    </row>
    <row r="782" spans="24:24" x14ac:dyDescent="0.25">
      <c r="X782" s="21"/>
    </row>
    <row r="783" spans="24:24" x14ac:dyDescent="0.25">
      <c r="X783" s="21"/>
    </row>
    <row r="784" spans="24:24" x14ac:dyDescent="0.25">
      <c r="X784" s="21"/>
    </row>
    <row r="785" spans="24:24" x14ac:dyDescent="0.25">
      <c r="X785" s="21"/>
    </row>
    <row r="786" spans="24:24" x14ac:dyDescent="0.25">
      <c r="X786" s="21"/>
    </row>
    <row r="787" spans="24:24" x14ac:dyDescent="0.25">
      <c r="X787" s="21"/>
    </row>
    <row r="788" spans="24:24" x14ac:dyDescent="0.25">
      <c r="X788" s="21"/>
    </row>
    <row r="789" spans="24:24" x14ac:dyDescent="0.25">
      <c r="X789" s="21"/>
    </row>
    <row r="790" spans="24:24" x14ac:dyDescent="0.25">
      <c r="X790" s="21"/>
    </row>
    <row r="791" spans="24:24" x14ac:dyDescent="0.25">
      <c r="X791" s="21"/>
    </row>
    <row r="792" spans="24:24" x14ac:dyDescent="0.25">
      <c r="X792" s="21"/>
    </row>
    <row r="793" spans="24:24" x14ac:dyDescent="0.25">
      <c r="X793" s="21"/>
    </row>
    <row r="794" spans="24:24" x14ac:dyDescent="0.25">
      <c r="X794" s="21"/>
    </row>
    <row r="795" spans="24:24" x14ac:dyDescent="0.25">
      <c r="X795" s="21"/>
    </row>
    <row r="796" spans="24:24" x14ac:dyDescent="0.25">
      <c r="X796" s="21"/>
    </row>
    <row r="797" spans="24:24" x14ac:dyDescent="0.25">
      <c r="X797" s="21"/>
    </row>
    <row r="798" spans="24:24" x14ac:dyDescent="0.25">
      <c r="X798" s="21"/>
    </row>
    <row r="799" spans="24:24" x14ac:dyDescent="0.25">
      <c r="X799" s="21"/>
    </row>
    <row r="800" spans="24:24" x14ac:dyDescent="0.25">
      <c r="X800" s="21"/>
    </row>
    <row r="801" spans="24:24" x14ac:dyDescent="0.25">
      <c r="X801" s="21"/>
    </row>
    <row r="802" spans="24:24" x14ac:dyDescent="0.25">
      <c r="X802" s="21"/>
    </row>
  </sheetData>
  <autoFilter ref="A1:AV748"/>
  <conditionalFormatting sqref="P4:P6 P11:P15 P20:P28 P33:P37 P42:P49 P54 P59:P61 P66:P70 P75:P79 P84:P87 P92:P105 P110:P114 P119:P129 P134:P148 P153:P162 P167:P185 P190:P203 P208:P221 P227:P240 P245:P259 P264:P286 P291:P303 P308:P320 P325:P337 P342:P352 P357:P369 P374:P390 P395:P412 P442:P449 P454:P470 P475:P486 P491:P500 P505:P517 P537:P544 P549:P558 P563:P570 P575:P587 P592:P611 P616:P629 P634:P640 P645:P662">
    <cfRule type="containsText" dxfId="81" priority="859" operator="containsText" text="POZOR">
      <formula>NOT(ISERROR(SEARCH("POZOR",P4)))</formula>
    </cfRule>
  </conditionalFormatting>
  <conditionalFormatting sqref="P172:P173 P153:P162 P119:P129 P275:P276 P134:P148 P362 P348:P351 P308:P320 P379:P380 P92:P105 P330 P212:P217 P269:P271 P190:P203 P383 P395:P412 P75:P79">
    <cfRule type="containsText" dxfId="80" priority="860" operator="containsText" text="SMAŽ">
      <formula>NOT(ISERROR(SEARCH("SMAŽ",P75)))</formula>
    </cfRule>
  </conditionalFormatting>
  <conditionalFormatting sqref="P110:P114">
    <cfRule type="containsText" dxfId="79" priority="589" operator="containsText" text="SMAŽ">
      <formula>NOT(ISERROR(SEARCH("SMAŽ",P110)))</formula>
    </cfRule>
  </conditionalFormatting>
  <conditionalFormatting sqref="P110:P114">
    <cfRule type="containsText" dxfId="78" priority="587" operator="containsText" text="SMAŽ">
      <formula>NOT(ISERROR(SEARCH("SMAŽ",P110)))</formula>
    </cfRule>
  </conditionalFormatting>
  <conditionalFormatting sqref="P110:P114">
    <cfRule type="containsText" dxfId="77" priority="588" operator="containsText" text="SMAŽ">
      <formula>NOT(ISERROR(SEARCH("SMAŽ",P110)))</formula>
    </cfRule>
  </conditionalFormatting>
  <conditionalFormatting sqref="P397">
    <cfRule type="containsText" dxfId="76" priority="450" operator="containsText" text="SMAŽ">
      <formula>NOT(ISERROR(SEARCH("SMAŽ",P397)))</formula>
    </cfRule>
  </conditionalFormatting>
  <conditionalFormatting sqref="P397">
    <cfRule type="containsText" dxfId="75" priority="449" operator="containsText" text="SMAŽ">
      <formula>NOT(ISERROR(SEARCH("SMAŽ",P397)))</formula>
    </cfRule>
  </conditionalFormatting>
  <conditionalFormatting sqref="P397">
    <cfRule type="containsText" dxfId="74" priority="440" operator="containsText" text="SMAŽ">
      <formula>NOT(ISERROR(SEARCH("SMAŽ",P397)))</formula>
    </cfRule>
  </conditionalFormatting>
  <conditionalFormatting sqref="P218">
    <cfRule type="containsText" dxfId="73" priority="437" operator="containsText" text="SMAŽ">
      <formula>NOT(ISERROR(SEARCH("SMAŽ",P218)))</formula>
    </cfRule>
  </conditionalFormatting>
  <conditionalFormatting sqref="P218">
    <cfRule type="containsText" dxfId="72" priority="436" operator="containsText" text="SMAŽ">
      <formula>NOT(ISERROR(SEARCH("SMAŽ",P218)))</formula>
    </cfRule>
  </conditionalFormatting>
  <conditionalFormatting sqref="P218">
    <cfRule type="containsText" dxfId="71" priority="427" operator="containsText" text="SMAŽ">
      <formula>NOT(ISERROR(SEARCH("SMAŽ",P218)))</formula>
    </cfRule>
  </conditionalFormatting>
  <conditionalFormatting sqref="P221">
    <cfRule type="containsText" dxfId="70" priority="426" operator="containsText" text="SMAŽ">
      <formula>NOT(ISERROR(SEARCH("SMAŽ",P221)))</formula>
    </cfRule>
  </conditionalFormatting>
  <conditionalFormatting sqref="P221">
    <cfRule type="containsText" dxfId="69" priority="425" operator="containsText" text="SMAŽ">
      <formula>NOT(ISERROR(SEARCH("SMAŽ",P221)))</formula>
    </cfRule>
  </conditionalFormatting>
  <conditionalFormatting sqref="P221">
    <cfRule type="containsText" dxfId="68" priority="416" operator="containsText" text="SMAŽ">
      <formula>NOT(ISERROR(SEARCH("SMAŽ",P221)))</formula>
    </cfRule>
  </conditionalFormatting>
  <conditionalFormatting sqref="P400:P403">
    <cfRule type="containsText" dxfId="67" priority="404" operator="containsText" text="SMAŽ">
      <formula>NOT(ISERROR(SEARCH("SMAŽ",P400)))</formula>
    </cfRule>
  </conditionalFormatting>
  <conditionalFormatting sqref="P400:P403">
    <cfRule type="containsText" dxfId="66" priority="403" operator="containsText" text="SMAŽ">
      <formula>NOT(ISERROR(SEARCH("SMAŽ",P400)))</formula>
    </cfRule>
  </conditionalFormatting>
  <conditionalFormatting sqref="P400:P403">
    <cfRule type="containsText" dxfId="65" priority="394" operator="containsText" text="SMAŽ">
      <formula>NOT(ISERROR(SEARCH("SMAŽ",P400)))</formula>
    </cfRule>
  </conditionalFormatting>
  <conditionalFormatting sqref="P234">
    <cfRule type="containsText" dxfId="64" priority="358" operator="containsText" text="SMAŽ">
      <formula>NOT(ISERROR(SEARCH("SMAŽ",P234)))</formula>
    </cfRule>
  </conditionalFormatting>
  <conditionalFormatting sqref="P234">
    <cfRule type="containsText" dxfId="63" priority="357" operator="containsText" text="SMAŽ">
      <formula>NOT(ISERROR(SEARCH("SMAŽ",P234)))</formula>
    </cfRule>
  </conditionalFormatting>
  <conditionalFormatting sqref="P234">
    <cfRule type="containsText" dxfId="62" priority="348" operator="containsText" text="SMAŽ">
      <formula>NOT(ISERROR(SEARCH("SMAŽ",P234)))</formula>
    </cfRule>
  </conditionalFormatting>
  <conditionalFormatting sqref="P237:P239">
    <cfRule type="containsText" dxfId="61" priority="347" operator="containsText" text="SMAŽ">
      <formula>NOT(ISERROR(SEARCH("SMAŽ",P237)))</formula>
    </cfRule>
  </conditionalFormatting>
  <conditionalFormatting sqref="P237:P239">
    <cfRule type="containsText" dxfId="60" priority="346" operator="containsText" text="SMAŽ">
      <formula>NOT(ISERROR(SEARCH("SMAŽ",P237)))</formula>
    </cfRule>
  </conditionalFormatting>
  <conditionalFormatting sqref="P237:P239">
    <cfRule type="containsText" dxfId="59" priority="337" operator="containsText" text="SMAŽ">
      <formula>NOT(ISERROR(SEARCH("SMAŽ",P237)))</formula>
    </cfRule>
  </conditionalFormatting>
  <conditionalFormatting sqref="P134:P148">
    <cfRule type="containsText" dxfId="58" priority="334" operator="containsText" text="SMAŽ">
      <formula>NOT(ISERROR(SEARCH("SMAŽ",P134)))</formula>
    </cfRule>
  </conditionalFormatting>
  <conditionalFormatting sqref="P134:P148">
    <cfRule type="containsText" dxfId="57" priority="332" operator="containsText" text="SMAŽ">
      <formula>NOT(ISERROR(SEARCH("SMAŽ",P134)))</formula>
    </cfRule>
  </conditionalFormatting>
  <conditionalFormatting sqref="P134:P148">
    <cfRule type="containsText" dxfId="56" priority="333" operator="containsText" text="SMAŽ">
      <formula>NOT(ISERROR(SEARCH("SMAŽ",P134)))</formula>
    </cfRule>
  </conditionalFormatting>
  <conditionalFormatting sqref="P153:P162">
    <cfRule type="containsText" dxfId="55" priority="331" operator="containsText" text="SMAŽ">
      <formula>NOT(ISERROR(SEARCH("SMAŽ",P153)))</formula>
    </cfRule>
  </conditionalFormatting>
  <conditionalFormatting sqref="P153:P162">
    <cfRule type="containsText" dxfId="54" priority="329" operator="containsText" text="SMAŽ">
      <formula>NOT(ISERROR(SEARCH("SMAŽ",P153)))</formula>
    </cfRule>
  </conditionalFormatting>
  <conditionalFormatting sqref="P153:P162">
    <cfRule type="containsText" dxfId="53" priority="330" operator="containsText" text="SMAŽ">
      <formula>NOT(ISERROR(SEARCH("SMAŽ",P153)))</formula>
    </cfRule>
  </conditionalFormatting>
  <conditionalFormatting sqref="P119:P129">
    <cfRule type="containsText" dxfId="52" priority="328" operator="containsText" text="SMAŽ">
      <formula>NOT(ISERROR(SEARCH("SMAŽ",P119)))</formula>
    </cfRule>
  </conditionalFormatting>
  <conditionalFormatting sqref="P119:P129">
    <cfRule type="containsText" dxfId="51" priority="326" operator="containsText" text="SMAŽ">
      <formula>NOT(ISERROR(SEARCH("SMAŽ",P119)))</formula>
    </cfRule>
  </conditionalFormatting>
  <conditionalFormatting sqref="P119:P129">
    <cfRule type="containsText" dxfId="50" priority="327" operator="containsText" text="SMAŽ">
      <formula>NOT(ISERROR(SEARCH("SMAŽ",P119)))</formula>
    </cfRule>
  </conditionalFormatting>
  <conditionalFormatting sqref="P240">
    <cfRule type="containsText" dxfId="49" priority="314" operator="containsText" text="SMAŽ">
      <formula>NOT(ISERROR(SEARCH("SMAŽ",P240)))</formula>
    </cfRule>
  </conditionalFormatting>
  <conditionalFormatting sqref="P240">
    <cfRule type="containsText" dxfId="48" priority="313" operator="containsText" text="SMAŽ">
      <formula>NOT(ISERROR(SEARCH("SMAŽ",P240)))</formula>
    </cfRule>
  </conditionalFormatting>
  <conditionalFormatting sqref="P240">
    <cfRule type="containsText" dxfId="47" priority="304" operator="containsText" text="SMAŽ">
      <formula>NOT(ISERROR(SEARCH("SMAŽ",P240)))</formula>
    </cfRule>
  </conditionalFormatting>
  <conditionalFormatting sqref="P135">
    <cfRule type="containsText" dxfId="46" priority="292" operator="containsText" text="POZOR">
      <formula>NOT(ISERROR(SEARCH("POZOR",P135)))</formula>
    </cfRule>
  </conditionalFormatting>
  <conditionalFormatting sqref="P135">
    <cfRule type="containsText" dxfId="45" priority="293" operator="containsText" text="SMAŽ">
      <formula>NOT(ISERROR(SEARCH("SMAŽ",P135)))</formula>
    </cfRule>
  </conditionalFormatting>
  <conditionalFormatting sqref="P135">
    <cfRule type="containsText" dxfId="44" priority="291" operator="containsText" text="SMAŽ">
      <formula>NOT(ISERROR(SEARCH("SMAŽ",P135)))</formula>
    </cfRule>
  </conditionalFormatting>
  <conditionalFormatting sqref="P135">
    <cfRule type="containsText" dxfId="43" priority="289" operator="containsText" text="SMAŽ">
      <formula>NOT(ISERROR(SEARCH("SMAŽ",P135)))</formula>
    </cfRule>
  </conditionalFormatting>
  <conditionalFormatting sqref="P135">
    <cfRule type="containsText" dxfId="42" priority="290" operator="containsText" text="SMAŽ">
      <formula>NOT(ISERROR(SEARCH("SMAŽ",P135)))</formula>
    </cfRule>
  </conditionalFormatting>
  <conditionalFormatting sqref="P135">
    <cfRule type="containsText" dxfId="41" priority="278" operator="containsText" text="SMAŽ">
      <formula>NOT(ISERROR(SEARCH("SMAŽ",P135)))</formula>
    </cfRule>
  </conditionalFormatting>
  <conditionalFormatting sqref="P135">
    <cfRule type="containsText" dxfId="40" priority="276" operator="containsText" text="SMAŽ">
      <formula>NOT(ISERROR(SEARCH("SMAŽ",P135)))</formula>
    </cfRule>
  </conditionalFormatting>
  <conditionalFormatting sqref="P135">
    <cfRule type="containsText" dxfId="39" priority="277" operator="containsText" text="SMAŽ">
      <formula>NOT(ISERROR(SEARCH("SMAŽ",P135)))</formula>
    </cfRule>
  </conditionalFormatting>
  <conditionalFormatting sqref="P84:P87">
    <cfRule type="containsText" dxfId="38" priority="275" operator="containsText" text="SMAŽ">
      <formula>NOT(ISERROR(SEARCH("SMAŽ",P84)))</formula>
    </cfRule>
  </conditionalFormatting>
  <conditionalFormatting sqref="P84:P87">
    <cfRule type="containsText" dxfId="37" priority="274" operator="containsText" text="SMAŽ">
      <formula>NOT(ISERROR(SEARCH("SMAŽ",P84)))</formula>
    </cfRule>
  </conditionalFormatting>
  <conditionalFormatting sqref="P84:P87">
    <cfRule type="containsText" dxfId="36" priority="272" operator="containsText" text="SMAŽ">
      <formula>NOT(ISERROR(SEARCH("SMAŽ",P84)))</formula>
    </cfRule>
  </conditionalFormatting>
  <conditionalFormatting sqref="P84:P87">
    <cfRule type="containsText" dxfId="35" priority="273" operator="containsText" text="SMAŽ">
      <formula>NOT(ISERROR(SEARCH("SMAŽ",P84)))</formula>
    </cfRule>
  </conditionalFormatting>
  <conditionalFormatting sqref="P209">
    <cfRule type="containsText" dxfId="34" priority="271" operator="containsText" text="SMAŽ">
      <formula>NOT(ISERROR(SEARCH("SMAŽ",P209)))</formula>
    </cfRule>
  </conditionalFormatting>
  <conditionalFormatting sqref="P209">
    <cfRule type="containsText" dxfId="33" priority="270" operator="containsText" text="SMAŽ">
      <formula>NOT(ISERROR(SEARCH("SMAŽ",P209)))</formula>
    </cfRule>
  </conditionalFormatting>
  <conditionalFormatting sqref="P209">
    <cfRule type="containsText" dxfId="32" priority="261" operator="containsText" text="SMAŽ">
      <formula>NOT(ISERROR(SEARCH("SMAŽ",P209)))</formula>
    </cfRule>
  </conditionalFormatting>
  <conditionalFormatting sqref="P257">
    <cfRule type="containsText" dxfId="31" priority="260" operator="containsText" text="SMAŽ">
      <formula>NOT(ISERROR(SEARCH("SMAŽ",P257)))</formula>
    </cfRule>
  </conditionalFormatting>
  <conditionalFormatting sqref="P257">
    <cfRule type="containsText" dxfId="30" priority="259" operator="containsText" text="SMAŽ">
      <formula>NOT(ISERROR(SEARCH("SMAŽ",P257)))</formula>
    </cfRule>
  </conditionalFormatting>
  <conditionalFormatting sqref="P257">
    <cfRule type="containsText" dxfId="29" priority="250" operator="containsText" text="SMAŽ">
      <formula>NOT(ISERROR(SEARCH("SMAŽ",P257)))</formula>
    </cfRule>
  </conditionalFormatting>
  <conditionalFormatting sqref="P277">
    <cfRule type="containsText" dxfId="28" priority="227" operator="containsText" text="SMAŽ">
      <formula>NOT(ISERROR(SEARCH("SMAŽ",P277)))</formula>
    </cfRule>
  </conditionalFormatting>
  <conditionalFormatting sqref="P277">
    <cfRule type="containsText" dxfId="27" priority="226" operator="containsText" text="SMAŽ">
      <formula>NOT(ISERROR(SEARCH("SMAŽ",P277)))</formula>
    </cfRule>
  </conditionalFormatting>
  <conditionalFormatting sqref="P277">
    <cfRule type="containsText" dxfId="26" priority="217" operator="containsText" text="SMAŽ">
      <formula>NOT(ISERROR(SEARCH("SMAŽ",P277)))</formula>
    </cfRule>
  </conditionalFormatting>
  <conditionalFormatting sqref="P294">
    <cfRule type="containsText" dxfId="25" priority="52" operator="containsText" text="POZOR">
      <formula>NOT(ISERROR(SEARCH("POZOR",P294)))</formula>
    </cfRule>
  </conditionalFormatting>
  <conditionalFormatting sqref="P98">
    <cfRule type="containsText" dxfId="24" priority="46" operator="containsText" text="POZOR">
      <formula>NOT(ISERROR(SEARCH("POZOR",P98)))</formula>
    </cfRule>
  </conditionalFormatting>
  <conditionalFormatting sqref="P98">
    <cfRule type="containsText" dxfId="23" priority="47" operator="containsText" text="SMAŽ">
      <formula>NOT(ISERROR(SEARCH("SMAŽ",P98)))</formula>
    </cfRule>
  </conditionalFormatting>
  <conditionalFormatting sqref="P101">
    <cfRule type="containsText" dxfId="22" priority="40" operator="containsText" text="POZOR">
      <formula>NOT(ISERROR(SEARCH("POZOR",P101)))</formula>
    </cfRule>
  </conditionalFormatting>
  <conditionalFormatting sqref="P101">
    <cfRule type="containsText" dxfId="21" priority="41" operator="containsText" text="SMAŽ">
      <formula>NOT(ISERROR(SEARCH("SMAŽ",P101)))</formula>
    </cfRule>
  </conditionalFormatting>
  <conditionalFormatting sqref="P104">
    <cfRule type="containsText" dxfId="20" priority="34" operator="containsText" text="POZOR">
      <formula>NOT(ISERROR(SEARCH("POZOR",P104)))</formula>
    </cfRule>
  </conditionalFormatting>
  <conditionalFormatting sqref="P104">
    <cfRule type="containsText" dxfId="19" priority="35" operator="containsText" text="SMAŽ">
      <formula>NOT(ISERROR(SEARCH("SMAŽ",P104)))</formula>
    </cfRule>
  </conditionalFormatting>
  <conditionalFormatting sqref="P417:P425">
    <cfRule type="containsText" dxfId="18" priority="5" operator="containsText" text="POZOR">
      <formula>NOT(ISERROR(SEARCH("POZOR",P417)))</formula>
    </cfRule>
  </conditionalFormatting>
  <conditionalFormatting sqref="P430:P437">
    <cfRule type="containsText" dxfId="17" priority="4" operator="containsText" text="POZOR">
      <formula>NOT(ISERROR(SEARCH("POZOR",P430)))</formula>
    </cfRule>
  </conditionalFormatting>
  <conditionalFormatting sqref="P522:P532">
    <cfRule type="containsText" dxfId="16" priority="3" operator="containsText" text="POZOR">
      <formula>NOT(ISERROR(SEARCH("POZOR",P522)))</formula>
    </cfRule>
  </conditionalFormatting>
  <conditionalFormatting sqref="E1">
    <cfRule type="containsText" dxfId="15" priority="1" operator="containsText" text="stídání">
      <formula>NOT(ISERROR(SEARCH("stídání",E1)))</formula>
    </cfRule>
    <cfRule type="containsText" dxfId="14" priority="2" operator="containsText" text="střídání">
      <formula>NOT(ISERROR(SEARCH("střídání",E1)))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0"/>
  <sheetViews>
    <sheetView workbookViewId="0">
      <selection activeCell="J1" sqref="J1"/>
    </sheetView>
  </sheetViews>
  <sheetFormatPr defaultRowHeight="15" x14ac:dyDescent="0.25"/>
  <cols>
    <col min="1" max="1" width="4.7109375" style="52" customWidth="1"/>
    <col min="2" max="2" width="9.140625" style="52" customWidth="1"/>
    <col min="3" max="5" width="3.85546875" style="52" customWidth="1"/>
    <col min="6" max="6" width="8.140625" style="52" customWidth="1"/>
    <col min="7" max="7" width="5.7109375" style="52" customWidth="1"/>
    <col min="8" max="8" width="7.5703125" style="52" customWidth="1"/>
    <col min="9" max="9" width="6.28515625" style="52" customWidth="1"/>
    <col min="10" max="10" width="3.7109375" style="52" customWidth="1"/>
    <col min="11" max="11" width="5.7109375" style="52" customWidth="1"/>
    <col min="12" max="12" width="5.7109375" style="84" customWidth="1"/>
    <col min="13" max="13" width="24.5703125" style="52" customWidth="1"/>
    <col min="14" max="14" width="6" style="84" customWidth="1"/>
    <col min="15" max="15" width="27.85546875" style="52" customWidth="1"/>
    <col min="16" max="16" width="6.42578125" style="52" customWidth="1"/>
    <col min="17" max="19" width="5.42578125" style="52" customWidth="1"/>
    <col min="20" max="20" width="5.7109375" style="52" customWidth="1"/>
    <col min="21" max="22" width="5.42578125" style="52" customWidth="1"/>
    <col min="23" max="23" width="6.5703125" style="52" customWidth="1"/>
    <col min="24" max="24" width="5" customWidth="1"/>
  </cols>
  <sheetData>
    <row r="1" spans="1:24" s="34" customFormat="1" ht="105" thickBot="1" x14ac:dyDescent="0.3">
      <c r="A1" s="85" t="s">
        <v>12</v>
      </c>
      <c r="B1" s="86" t="s">
        <v>160</v>
      </c>
      <c r="C1" s="87" t="s">
        <v>0</v>
      </c>
      <c r="D1" s="127" t="s">
        <v>1</v>
      </c>
      <c r="E1" s="87" t="s">
        <v>13</v>
      </c>
      <c r="F1" s="87" t="s">
        <v>14</v>
      </c>
      <c r="G1" s="87" t="s">
        <v>15</v>
      </c>
      <c r="H1" s="87" t="s">
        <v>16</v>
      </c>
      <c r="I1" s="87" t="s">
        <v>161</v>
      </c>
      <c r="J1" s="87" t="s">
        <v>162</v>
      </c>
      <c r="K1" s="87" t="s">
        <v>17</v>
      </c>
      <c r="L1" s="87" t="s">
        <v>18</v>
      </c>
      <c r="M1" s="87" t="s">
        <v>19</v>
      </c>
      <c r="N1" s="87" t="s">
        <v>20</v>
      </c>
      <c r="O1" s="87" t="s">
        <v>21</v>
      </c>
      <c r="P1" s="87" t="s">
        <v>163</v>
      </c>
      <c r="Q1" s="87" t="s">
        <v>22</v>
      </c>
      <c r="R1" s="87" t="s">
        <v>23</v>
      </c>
      <c r="S1" s="87" t="s">
        <v>24</v>
      </c>
      <c r="T1" s="87" t="s">
        <v>25</v>
      </c>
      <c r="U1" s="87" t="s">
        <v>26</v>
      </c>
      <c r="V1" s="87" t="s">
        <v>27</v>
      </c>
      <c r="W1" s="87" t="s">
        <v>28</v>
      </c>
    </row>
    <row r="2" spans="1:24" ht="15.75" thickBot="1" x14ac:dyDescent="0.3"/>
    <row r="3" spans="1:24" x14ac:dyDescent="0.25">
      <c r="A3" s="138">
        <v>102</v>
      </c>
      <c r="B3" s="53">
        <v>1202</v>
      </c>
      <c r="C3" s="53" t="s">
        <v>3</v>
      </c>
      <c r="D3" s="188"/>
      <c r="E3" s="160" t="str">
        <f t="shared" ref="E3:E32" si="0">CONCATENATE(C3,D3)</f>
        <v>6+</v>
      </c>
      <c r="F3" s="53" t="s">
        <v>153</v>
      </c>
      <c r="G3" s="188">
        <v>101</v>
      </c>
      <c r="H3" s="53" t="str">
        <f t="shared" ref="H3:H32" si="1">CONCATENATE(F3,"/",G3)</f>
        <v>XXX100/101</v>
      </c>
      <c r="I3" s="53" t="s">
        <v>8</v>
      </c>
      <c r="J3" s="53" t="s">
        <v>8</v>
      </c>
      <c r="K3" s="162">
        <v>0.18611111111111112</v>
      </c>
      <c r="L3" s="212">
        <v>0.1875</v>
      </c>
      <c r="M3" s="164" t="s">
        <v>31</v>
      </c>
      <c r="N3" s="212">
        <v>0.22777777777777777</v>
      </c>
      <c r="O3" s="164" t="s">
        <v>32</v>
      </c>
      <c r="P3" s="53" t="str">
        <f t="shared" ref="P3:P8" si="2">IF(M4=O3,"OK","POZOR")</f>
        <v>OK</v>
      </c>
      <c r="Q3" s="165">
        <f t="shared" ref="Q3:Q9" si="3">IF(ISNUMBER(G3),N3-L3,IF(F3="přejezd",N3-L3,0))</f>
        <v>4.0277777777777773E-2</v>
      </c>
      <c r="R3" s="165">
        <f t="shared" ref="R3:R9" si="4">IF(ISNUMBER(G3),L3-K3,0)</f>
        <v>1.388888888888884E-3</v>
      </c>
      <c r="S3" s="165">
        <f t="shared" ref="S3" si="5">Q3+R3</f>
        <v>4.1666666666666657E-2</v>
      </c>
      <c r="T3" s="165"/>
      <c r="U3" s="53">
        <v>52.7</v>
      </c>
      <c r="V3" s="53">
        <f>INDEX('Počty dní'!L:P,MATCH(E3,'Počty dní'!N:N,0),4)</f>
        <v>112</v>
      </c>
      <c r="W3" s="98">
        <f t="shared" ref="W3" si="6">V3*U3</f>
        <v>5902.4000000000005</v>
      </c>
    </row>
    <row r="4" spans="1:24" x14ac:dyDescent="0.25">
      <c r="A4" s="140">
        <v>102</v>
      </c>
      <c r="B4" s="56">
        <v>1202</v>
      </c>
      <c r="C4" s="56" t="s">
        <v>3</v>
      </c>
      <c r="D4" s="56"/>
      <c r="E4" s="101" t="str">
        <f t="shared" ref="E4:E9" si="7">CONCATENATE(C4,D4)</f>
        <v>6+</v>
      </c>
      <c r="F4" s="56" t="s">
        <v>153</v>
      </c>
      <c r="G4" s="64">
        <v>104</v>
      </c>
      <c r="H4" s="56" t="str">
        <f t="shared" ref="H4:H9" si="8">CONCATENATE(F4,"/",G4)</f>
        <v>XXX100/104</v>
      </c>
      <c r="I4" s="56" t="s">
        <v>8</v>
      </c>
      <c r="J4" s="56" t="s">
        <v>8</v>
      </c>
      <c r="K4" s="103">
        <v>0.22777777777777777</v>
      </c>
      <c r="L4" s="119">
        <v>0.22916666666666666</v>
      </c>
      <c r="M4" s="57" t="s">
        <v>32</v>
      </c>
      <c r="N4" s="119">
        <v>0.30416666666666664</v>
      </c>
      <c r="O4" s="57" t="s">
        <v>33</v>
      </c>
      <c r="P4" s="56" t="str">
        <f t="shared" si="2"/>
        <v>OK</v>
      </c>
      <c r="Q4" s="105">
        <f t="shared" si="3"/>
        <v>7.4999999999999983E-2</v>
      </c>
      <c r="R4" s="105">
        <f t="shared" si="4"/>
        <v>1.388888888888884E-3</v>
      </c>
      <c r="S4" s="105">
        <f t="shared" ref="S4:S9" si="9">Q4+R4</f>
        <v>7.6388888888888867E-2</v>
      </c>
      <c r="T4" s="105">
        <f t="shared" ref="T4:T9" si="10">K4-N3</f>
        <v>0</v>
      </c>
      <c r="U4" s="56">
        <v>88.6</v>
      </c>
      <c r="V4" s="56">
        <f>INDEX('Počty dní'!L:P,MATCH(E4,'Počty dní'!N:N,0),4)</f>
        <v>112</v>
      </c>
      <c r="W4" s="166">
        <f t="shared" ref="W4:W9" si="11">V4*U4</f>
        <v>9923.1999999999989</v>
      </c>
    </row>
    <row r="5" spans="1:24" x14ac:dyDescent="0.25">
      <c r="A5" s="140">
        <v>102</v>
      </c>
      <c r="B5" s="56">
        <v>1202</v>
      </c>
      <c r="C5" s="56" t="s">
        <v>3</v>
      </c>
      <c r="D5" s="56"/>
      <c r="E5" s="101" t="str">
        <f t="shared" si="7"/>
        <v>6+</v>
      </c>
      <c r="F5" s="56" t="s">
        <v>153</v>
      </c>
      <c r="G5" s="64">
        <v>107</v>
      </c>
      <c r="H5" s="56" t="str">
        <f t="shared" si="8"/>
        <v>XXX100/107</v>
      </c>
      <c r="I5" s="56" t="s">
        <v>8</v>
      </c>
      <c r="J5" s="56" t="s">
        <v>8</v>
      </c>
      <c r="K5" s="103">
        <v>0.3576388888888889</v>
      </c>
      <c r="L5" s="119">
        <v>0.3611111111111111</v>
      </c>
      <c r="M5" s="57" t="s">
        <v>33</v>
      </c>
      <c r="N5" s="119">
        <v>0.4375</v>
      </c>
      <c r="O5" s="57" t="s">
        <v>32</v>
      </c>
      <c r="P5" s="56" t="str">
        <f t="shared" si="2"/>
        <v>OK</v>
      </c>
      <c r="Q5" s="105">
        <f t="shared" si="3"/>
        <v>7.6388888888888895E-2</v>
      </c>
      <c r="R5" s="105">
        <f t="shared" si="4"/>
        <v>3.4722222222222099E-3</v>
      </c>
      <c r="S5" s="105">
        <f t="shared" si="9"/>
        <v>7.9861111111111105E-2</v>
      </c>
      <c r="T5" s="105">
        <f t="shared" si="10"/>
        <v>5.3472222222222254E-2</v>
      </c>
      <c r="U5" s="56">
        <v>88.6</v>
      </c>
      <c r="V5" s="56">
        <f>INDEX('Počty dní'!L:P,MATCH(E5,'Počty dní'!N:N,0),4)</f>
        <v>112</v>
      </c>
      <c r="W5" s="166">
        <f t="shared" si="11"/>
        <v>9923.1999999999989</v>
      </c>
    </row>
    <row r="6" spans="1:24" x14ac:dyDescent="0.25">
      <c r="A6" s="140">
        <v>102</v>
      </c>
      <c r="B6" s="56">
        <v>1202</v>
      </c>
      <c r="C6" s="56" t="s">
        <v>3</v>
      </c>
      <c r="D6" s="56"/>
      <c r="E6" s="101" t="str">
        <f t="shared" si="7"/>
        <v>6+</v>
      </c>
      <c r="F6" s="56" t="s">
        <v>153</v>
      </c>
      <c r="G6" s="64">
        <v>110</v>
      </c>
      <c r="H6" s="56" t="str">
        <f t="shared" si="8"/>
        <v>XXX100/110</v>
      </c>
      <c r="I6" s="56" t="s">
        <v>8</v>
      </c>
      <c r="J6" s="56" t="s">
        <v>8</v>
      </c>
      <c r="K6" s="103">
        <v>0.47569444444444442</v>
      </c>
      <c r="L6" s="119">
        <v>0.47916666666666669</v>
      </c>
      <c r="M6" s="57" t="s">
        <v>32</v>
      </c>
      <c r="N6" s="119">
        <v>0.55555555555555558</v>
      </c>
      <c r="O6" s="57" t="s">
        <v>33</v>
      </c>
      <c r="P6" s="56" t="str">
        <f t="shared" si="2"/>
        <v>OK</v>
      </c>
      <c r="Q6" s="105">
        <f t="shared" si="3"/>
        <v>7.6388888888888895E-2</v>
      </c>
      <c r="R6" s="105">
        <f t="shared" si="4"/>
        <v>3.4722222222222654E-3</v>
      </c>
      <c r="S6" s="105">
        <f t="shared" si="9"/>
        <v>7.986111111111116E-2</v>
      </c>
      <c r="T6" s="105">
        <f t="shared" si="10"/>
        <v>3.819444444444442E-2</v>
      </c>
      <c r="U6" s="56">
        <v>88.6</v>
      </c>
      <c r="V6" s="56">
        <f>INDEX('Počty dní'!L:P,MATCH(E6,'Počty dní'!N:N,0),4)</f>
        <v>112</v>
      </c>
      <c r="W6" s="166">
        <f t="shared" si="11"/>
        <v>9923.1999999999989</v>
      </c>
    </row>
    <row r="7" spans="1:24" x14ac:dyDescent="0.25">
      <c r="A7" s="140">
        <v>102</v>
      </c>
      <c r="B7" s="56">
        <v>1202</v>
      </c>
      <c r="C7" s="56" t="s">
        <v>3</v>
      </c>
      <c r="D7" s="56"/>
      <c r="E7" s="101" t="str">
        <f t="shared" si="7"/>
        <v>6+</v>
      </c>
      <c r="F7" s="56" t="s">
        <v>153</v>
      </c>
      <c r="G7" s="64">
        <v>113</v>
      </c>
      <c r="H7" s="56" t="str">
        <f t="shared" si="8"/>
        <v>XXX100/113</v>
      </c>
      <c r="I7" s="56" t="s">
        <v>8</v>
      </c>
      <c r="J7" s="56" t="s">
        <v>8</v>
      </c>
      <c r="K7" s="103">
        <v>0.60763888888888895</v>
      </c>
      <c r="L7" s="119">
        <v>0.61111111111111105</v>
      </c>
      <c r="M7" s="57" t="s">
        <v>33</v>
      </c>
      <c r="N7" s="119">
        <v>0.6875</v>
      </c>
      <c r="O7" s="57" t="s">
        <v>32</v>
      </c>
      <c r="P7" s="56" t="str">
        <f t="shared" si="2"/>
        <v>OK</v>
      </c>
      <c r="Q7" s="105">
        <f t="shared" si="3"/>
        <v>7.6388888888888951E-2</v>
      </c>
      <c r="R7" s="105">
        <f t="shared" si="4"/>
        <v>3.4722222222220989E-3</v>
      </c>
      <c r="S7" s="105">
        <f t="shared" si="9"/>
        <v>7.9861111111111049E-2</v>
      </c>
      <c r="T7" s="105">
        <f t="shared" si="10"/>
        <v>5.208333333333337E-2</v>
      </c>
      <c r="U7" s="56">
        <v>88.6</v>
      </c>
      <c r="V7" s="56">
        <f>INDEX('Počty dní'!L:P,MATCH(E7,'Počty dní'!N:N,0),4)</f>
        <v>112</v>
      </c>
      <c r="W7" s="166">
        <f t="shared" si="11"/>
        <v>9923.1999999999989</v>
      </c>
    </row>
    <row r="8" spans="1:24" x14ac:dyDescent="0.25">
      <c r="A8" s="140">
        <v>102</v>
      </c>
      <c r="B8" s="56">
        <v>1202</v>
      </c>
      <c r="C8" s="56" t="s">
        <v>3</v>
      </c>
      <c r="D8" s="56"/>
      <c r="E8" s="101" t="str">
        <f t="shared" si="7"/>
        <v>6+</v>
      </c>
      <c r="F8" s="56" t="s">
        <v>153</v>
      </c>
      <c r="G8" s="64">
        <v>118</v>
      </c>
      <c r="H8" s="56" t="str">
        <f t="shared" si="8"/>
        <v>XXX100/118</v>
      </c>
      <c r="I8" s="56" t="s">
        <v>8</v>
      </c>
      <c r="J8" s="56" t="s">
        <v>8</v>
      </c>
      <c r="K8" s="103">
        <v>0.72569444444444453</v>
      </c>
      <c r="L8" s="119">
        <v>0.72916666666666663</v>
      </c>
      <c r="M8" s="57" t="s">
        <v>32</v>
      </c>
      <c r="N8" s="119">
        <v>0.80555555555555547</v>
      </c>
      <c r="O8" s="57" t="s">
        <v>33</v>
      </c>
      <c r="P8" s="56" t="str">
        <f t="shared" si="2"/>
        <v>OK</v>
      </c>
      <c r="Q8" s="105">
        <f t="shared" si="3"/>
        <v>7.638888888888884E-2</v>
      </c>
      <c r="R8" s="105">
        <f t="shared" si="4"/>
        <v>3.4722222222220989E-3</v>
      </c>
      <c r="S8" s="105">
        <f t="shared" si="9"/>
        <v>7.9861111111110938E-2</v>
      </c>
      <c r="T8" s="105">
        <f t="shared" si="10"/>
        <v>3.8194444444444531E-2</v>
      </c>
      <c r="U8" s="56">
        <v>88.6</v>
      </c>
      <c r="V8" s="56">
        <f>INDEX('Počty dní'!L:P,MATCH(E8,'Počty dní'!N:N,0),4)</f>
        <v>112</v>
      </c>
      <c r="W8" s="166">
        <f t="shared" si="11"/>
        <v>9923.1999999999989</v>
      </c>
    </row>
    <row r="9" spans="1:24" ht="15.75" thickBot="1" x14ac:dyDescent="0.3">
      <c r="A9" s="141">
        <v>102</v>
      </c>
      <c r="B9" s="58">
        <v>1202</v>
      </c>
      <c r="C9" s="58" t="s">
        <v>3</v>
      </c>
      <c r="D9" s="58"/>
      <c r="E9" s="168" t="str">
        <f t="shared" si="7"/>
        <v>6+</v>
      </c>
      <c r="F9" s="58" t="s">
        <v>153</v>
      </c>
      <c r="G9" s="187">
        <v>119</v>
      </c>
      <c r="H9" s="58" t="str">
        <f t="shared" si="8"/>
        <v>XXX100/119</v>
      </c>
      <c r="I9" s="58" t="s">
        <v>8</v>
      </c>
      <c r="J9" s="58" t="s">
        <v>8</v>
      </c>
      <c r="K9" s="107">
        <v>0.94097222222222221</v>
      </c>
      <c r="L9" s="146">
        <v>0.94444444444444453</v>
      </c>
      <c r="M9" s="59" t="s">
        <v>33</v>
      </c>
      <c r="N9" s="146">
        <v>0.97916666666666663</v>
      </c>
      <c r="O9" s="59" t="s">
        <v>29</v>
      </c>
      <c r="P9" s="158"/>
      <c r="Q9" s="170">
        <f t="shared" si="3"/>
        <v>3.4722222222222099E-2</v>
      </c>
      <c r="R9" s="170">
        <f t="shared" si="4"/>
        <v>3.4722222222223209E-3</v>
      </c>
      <c r="S9" s="170">
        <f t="shared" si="9"/>
        <v>3.819444444444442E-2</v>
      </c>
      <c r="T9" s="170">
        <f t="shared" si="10"/>
        <v>0.13541666666666674</v>
      </c>
      <c r="U9" s="58">
        <v>36.9</v>
      </c>
      <c r="V9" s="58">
        <f>INDEX('Počty dní'!L:P,MATCH(E9,'Počty dní'!N:N,0),4)</f>
        <v>112</v>
      </c>
      <c r="W9" s="171">
        <f t="shared" si="11"/>
        <v>4132.8</v>
      </c>
    </row>
    <row r="10" spans="1:24" ht="15.75" thickBot="1" x14ac:dyDescent="0.3">
      <c r="A10" s="172" t="str">
        <f ca="1">CONCATENATE(INDIRECT("R[-1]C[0]",FALSE),"celkem")</f>
        <v>102celkem</v>
      </c>
      <c r="B10" s="173"/>
      <c r="C10" s="173" t="str">
        <f ca="1">INDIRECT("R[-1]C[12]",FALSE)</f>
        <v>Velké Meziříčí,,aut.nádr.</v>
      </c>
      <c r="D10" s="174"/>
      <c r="E10" s="173"/>
      <c r="F10" s="175"/>
      <c r="G10" s="173"/>
      <c r="H10" s="176"/>
      <c r="I10" s="177"/>
      <c r="J10" s="178" t="str">
        <f ca="1">INDIRECT("R[-3]C[0]",FALSE)</f>
        <v>V+</v>
      </c>
      <c r="K10" s="179"/>
      <c r="L10" s="213"/>
      <c r="M10" s="181"/>
      <c r="N10" s="213"/>
      <c r="O10" s="182"/>
      <c r="P10" s="173"/>
      <c r="Q10" s="183">
        <f>SUM(Q3:Q9)</f>
        <v>0.45555555555555544</v>
      </c>
      <c r="R10" s="183">
        <f>SUM(R3:R9)</f>
        <v>2.0138888888888762E-2</v>
      </c>
      <c r="S10" s="183">
        <f>SUM(S3:S9)</f>
        <v>0.4756944444444442</v>
      </c>
      <c r="T10" s="183">
        <f>SUM(T3:T9)</f>
        <v>0.31736111111111132</v>
      </c>
      <c r="U10" s="184">
        <f>SUM(U3:U9)</f>
        <v>532.6</v>
      </c>
      <c r="V10" s="185"/>
      <c r="W10" s="186">
        <f>SUM(W3:W9)</f>
        <v>59651.19999999999</v>
      </c>
      <c r="X10" s="21"/>
    </row>
    <row r="11" spans="1:24" x14ac:dyDescent="0.25">
      <c r="D11" s="67"/>
      <c r="E11" s="116"/>
      <c r="G11" s="67"/>
      <c r="K11" s="117"/>
      <c r="L11" s="147"/>
      <c r="M11" s="63"/>
      <c r="N11" s="147"/>
      <c r="O11" s="63"/>
    </row>
    <row r="12" spans="1:24" ht="15.75" thickBot="1" x14ac:dyDescent="0.3">
      <c r="E12" s="116"/>
      <c r="G12" s="67"/>
      <c r="K12" s="117"/>
      <c r="L12" s="147"/>
      <c r="M12" s="63"/>
      <c r="N12" s="147"/>
      <c r="O12" s="63"/>
    </row>
    <row r="13" spans="1:24" x14ac:dyDescent="0.25">
      <c r="A13" s="138">
        <v>104</v>
      </c>
      <c r="B13" s="53">
        <v>1204</v>
      </c>
      <c r="C13" s="53" t="s">
        <v>3</v>
      </c>
      <c r="D13" s="53"/>
      <c r="E13" s="160" t="str">
        <f>CONCATENATE(C13,D13)</f>
        <v>6+</v>
      </c>
      <c r="F13" s="53" t="s">
        <v>153</v>
      </c>
      <c r="G13" s="188">
        <v>102</v>
      </c>
      <c r="H13" s="53" t="str">
        <f>CONCATENATE(F13,"/",G13)</f>
        <v>XXX100/102</v>
      </c>
      <c r="I13" s="53" t="s">
        <v>8</v>
      </c>
      <c r="J13" s="53" t="s">
        <v>8</v>
      </c>
      <c r="K13" s="162">
        <v>0.18541666666666667</v>
      </c>
      <c r="L13" s="212">
        <v>0.18611111111111112</v>
      </c>
      <c r="M13" s="164" t="s">
        <v>29</v>
      </c>
      <c r="N13" s="212">
        <v>0.22222222222222221</v>
      </c>
      <c r="O13" s="164" t="s">
        <v>33</v>
      </c>
      <c r="P13" s="53" t="str">
        <f t="shared" ref="P13:P18" si="12">IF(M14=O13,"OK","POZOR")</f>
        <v>OK</v>
      </c>
      <c r="Q13" s="165">
        <f t="shared" ref="Q13:Q19" si="13">IF(ISNUMBER(G13),N13-L13,IF(F13="přejezd",N13-L13,0))</f>
        <v>3.6111111111111094E-2</v>
      </c>
      <c r="R13" s="165">
        <f t="shared" ref="R13:R19" si="14">IF(ISNUMBER(G13),L13-K13,0)</f>
        <v>6.9444444444444198E-4</v>
      </c>
      <c r="S13" s="165">
        <f t="shared" ref="S13:S19" si="15">Q13+R13</f>
        <v>3.6805555555555536E-2</v>
      </c>
      <c r="T13" s="165"/>
      <c r="U13" s="53">
        <v>36.9</v>
      </c>
      <c r="V13" s="53">
        <f>INDEX('Počty dní'!L:P,MATCH(E13,'Počty dní'!N:N,0),4)</f>
        <v>112</v>
      </c>
      <c r="W13" s="98">
        <f t="shared" ref="W13:W19" si="16">V13*U13</f>
        <v>4132.8</v>
      </c>
    </row>
    <row r="14" spans="1:24" x14ac:dyDescent="0.25">
      <c r="A14" s="140">
        <v>104</v>
      </c>
      <c r="B14" s="56">
        <v>1204</v>
      </c>
      <c r="C14" s="56" t="s">
        <v>3</v>
      </c>
      <c r="D14" s="56"/>
      <c r="E14" s="101" t="str">
        <f t="shared" si="0"/>
        <v>6+</v>
      </c>
      <c r="F14" s="56" t="s">
        <v>153</v>
      </c>
      <c r="G14" s="64">
        <v>105</v>
      </c>
      <c r="H14" s="56" t="str">
        <f t="shared" si="1"/>
        <v>XXX100/105</v>
      </c>
      <c r="I14" s="56" t="s">
        <v>8</v>
      </c>
      <c r="J14" s="56" t="s">
        <v>8</v>
      </c>
      <c r="K14" s="103">
        <v>0.27430555555555552</v>
      </c>
      <c r="L14" s="119">
        <v>0.27777777777777779</v>
      </c>
      <c r="M14" s="57" t="s">
        <v>33</v>
      </c>
      <c r="N14" s="119">
        <v>0.35416666666666669</v>
      </c>
      <c r="O14" s="57" t="s">
        <v>32</v>
      </c>
      <c r="P14" s="56" t="str">
        <f t="shared" si="12"/>
        <v>OK</v>
      </c>
      <c r="Q14" s="105">
        <f t="shared" si="13"/>
        <v>7.6388888888888895E-2</v>
      </c>
      <c r="R14" s="105">
        <f t="shared" si="14"/>
        <v>3.4722222222222654E-3</v>
      </c>
      <c r="S14" s="105">
        <f t="shared" si="15"/>
        <v>7.986111111111116E-2</v>
      </c>
      <c r="T14" s="105">
        <f t="shared" ref="T14:T19" si="17">K14-N13</f>
        <v>5.2083333333333315E-2</v>
      </c>
      <c r="U14" s="56">
        <v>88.6</v>
      </c>
      <c r="V14" s="56">
        <f>INDEX('Počty dní'!L:P,MATCH(E14,'Počty dní'!N:N,0),4)</f>
        <v>112</v>
      </c>
      <c r="W14" s="166">
        <f t="shared" si="16"/>
        <v>9923.1999999999989</v>
      </c>
    </row>
    <row r="15" spans="1:24" x14ac:dyDescent="0.25">
      <c r="A15" s="140">
        <v>104</v>
      </c>
      <c r="B15" s="56">
        <v>1204</v>
      </c>
      <c r="C15" s="56" t="s">
        <v>3</v>
      </c>
      <c r="D15" s="56"/>
      <c r="E15" s="101" t="str">
        <f>CONCATENATE(C15,D15)</f>
        <v>6+</v>
      </c>
      <c r="F15" s="56" t="s">
        <v>153</v>
      </c>
      <c r="G15" s="64">
        <v>108</v>
      </c>
      <c r="H15" s="56" t="str">
        <f>CONCATENATE(F15,"/",G15)</f>
        <v>XXX100/108</v>
      </c>
      <c r="I15" s="56" t="s">
        <v>8</v>
      </c>
      <c r="J15" s="56" t="s">
        <v>8</v>
      </c>
      <c r="K15" s="103">
        <v>0.3923611111111111</v>
      </c>
      <c r="L15" s="119">
        <v>0.39583333333333331</v>
      </c>
      <c r="M15" s="57" t="s">
        <v>32</v>
      </c>
      <c r="N15" s="119">
        <v>0.47222222222222227</v>
      </c>
      <c r="O15" s="57" t="s">
        <v>33</v>
      </c>
      <c r="P15" s="56" t="str">
        <f t="shared" si="12"/>
        <v>OK</v>
      </c>
      <c r="Q15" s="105">
        <f t="shared" si="13"/>
        <v>7.6388888888888951E-2</v>
      </c>
      <c r="R15" s="105">
        <f t="shared" si="14"/>
        <v>3.4722222222222099E-3</v>
      </c>
      <c r="S15" s="105">
        <f t="shared" si="15"/>
        <v>7.986111111111116E-2</v>
      </c>
      <c r="T15" s="105">
        <f t="shared" si="17"/>
        <v>3.819444444444442E-2</v>
      </c>
      <c r="U15" s="56">
        <v>88.6</v>
      </c>
      <c r="V15" s="56">
        <f>INDEX('Počty dní'!L:P,MATCH(E15,'Počty dní'!N:N,0),4)</f>
        <v>112</v>
      </c>
      <c r="W15" s="166">
        <f t="shared" si="16"/>
        <v>9923.1999999999989</v>
      </c>
    </row>
    <row r="16" spans="1:24" x14ac:dyDescent="0.25">
      <c r="A16" s="140">
        <v>104</v>
      </c>
      <c r="B16" s="56">
        <v>1204</v>
      </c>
      <c r="C16" s="56" t="s">
        <v>3</v>
      </c>
      <c r="D16" s="56"/>
      <c r="E16" s="101" t="str">
        <f t="shared" si="0"/>
        <v>6+</v>
      </c>
      <c r="F16" s="56" t="s">
        <v>153</v>
      </c>
      <c r="G16" s="64">
        <v>111</v>
      </c>
      <c r="H16" s="56" t="str">
        <f t="shared" si="1"/>
        <v>XXX100/111</v>
      </c>
      <c r="I16" s="56" t="s">
        <v>8</v>
      </c>
      <c r="J16" s="56" t="s">
        <v>8</v>
      </c>
      <c r="K16" s="103">
        <v>0.52430555555555558</v>
      </c>
      <c r="L16" s="119">
        <v>0.52777777777777779</v>
      </c>
      <c r="M16" s="57" t="s">
        <v>33</v>
      </c>
      <c r="N16" s="119">
        <v>0.60416666666666663</v>
      </c>
      <c r="O16" s="57" t="s">
        <v>32</v>
      </c>
      <c r="P16" s="56" t="str">
        <f t="shared" si="12"/>
        <v>OK</v>
      </c>
      <c r="Q16" s="105">
        <f t="shared" si="13"/>
        <v>7.638888888888884E-2</v>
      </c>
      <c r="R16" s="105">
        <f t="shared" si="14"/>
        <v>3.4722222222222099E-3</v>
      </c>
      <c r="S16" s="105">
        <f t="shared" si="15"/>
        <v>7.9861111111111049E-2</v>
      </c>
      <c r="T16" s="105">
        <f t="shared" si="17"/>
        <v>5.2083333333333315E-2</v>
      </c>
      <c r="U16" s="56">
        <v>88.6</v>
      </c>
      <c r="V16" s="56">
        <f>INDEX('Počty dní'!L:P,MATCH(E16,'Počty dní'!N:N,0),4)</f>
        <v>112</v>
      </c>
      <c r="W16" s="166">
        <f t="shared" si="16"/>
        <v>9923.1999999999989</v>
      </c>
    </row>
    <row r="17" spans="1:24" x14ac:dyDescent="0.25">
      <c r="A17" s="140">
        <v>104</v>
      </c>
      <c r="B17" s="56">
        <v>1204</v>
      </c>
      <c r="C17" s="56" t="s">
        <v>3</v>
      </c>
      <c r="D17" s="56"/>
      <c r="E17" s="101" t="str">
        <f>CONCATENATE(C17,D17)</f>
        <v>6+</v>
      </c>
      <c r="F17" s="56" t="s">
        <v>153</v>
      </c>
      <c r="G17" s="64">
        <v>116</v>
      </c>
      <c r="H17" s="56" t="str">
        <f>CONCATENATE(F17,"/",G17)</f>
        <v>XXX100/116</v>
      </c>
      <c r="I17" s="56" t="s">
        <v>8</v>
      </c>
      <c r="J17" s="56" t="s">
        <v>8</v>
      </c>
      <c r="K17" s="103">
        <v>0.64236111111111105</v>
      </c>
      <c r="L17" s="119">
        <v>0.64583333333333337</v>
      </c>
      <c r="M17" s="57" t="s">
        <v>32</v>
      </c>
      <c r="N17" s="119">
        <v>0.72222222222222221</v>
      </c>
      <c r="O17" s="57" t="s">
        <v>33</v>
      </c>
      <c r="P17" s="56" t="str">
        <f t="shared" si="12"/>
        <v>OK</v>
      </c>
      <c r="Q17" s="105">
        <f t="shared" si="13"/>
        <v>7.638888888888884E-2</v>
      </c>
      <c r="R17" s="105">
        <f t="shared" si="14"/>
        <v>3.4722222222223209E-3</v>
      </c>
      <c r="S17" s="105">
        <f t="shared" si="15"/>
        <v>7.986111111111116E-2</v>
      </c>
      <c r="T17" s="105">
        <f t="shared" si="17"/>
        <v>3.819444444444442E-2</v>
      </c>
      <c r="U17" s="56">
        <v>88.6</v>
      </c>
      <c r="V17" s="56">
        <f>INDEX('Počty dní'!L:P,MATCH(E17,'Počty dní'!N:N,0),4)</f>
        <v>112</v>
      </c>
      <c r="W17" s="166">
        <f t="shared" si="16"/>
        <v>9923.1999999999989</v>
      </c>
    </row>
    <row r="18" spans="1:24" x14ac:dyDescent="0.25">
      <c r="A18" s="140">
        <v>104</v>
      </c>
      <c r="B18" s="56">
        <v>1204</v>
      </c>
      <c r="C18" s="56" t="s">
        <v>3</v>
      </c>
      <c r="D18" s="56"/>
      <c r="E18" s="101" t="str">
        <f t="shared" si="0"/>
        <v>6+</v>
      </c>
      <c r="F18" s="56" t="s">
        <v>153</v>
      </c>
      <c r="G18" s="64">
        <v>117</v>
      </c>
      <c r="H18" s="56" t="str">
        <f t="shared" si="1"/>
        <v>XXX100/117</v>
      </c>
      <c r="I18" s="56" t="s">
        <v>8</v>
      </c>
      <c r="J18" s="56" t="s">
        <v>8</v>
      </c>
      <c r="K18" s="103">
        <v>0.77430555555555547</v>
      </c>
      <c r="L18" s="119">
        <v>0.77777777777777779</v>
      </c>
      <c r="M18" s="57" t="s">
        <v>33</v>
      </c>
      <c r="N18" s="119">
        <v>0.85416666666666663</v>
      </c>
      <c r="O18" s="57" t="s">
        <v>32</v>
      </c>
      <c r="P18" s="56" t="str">
        <f t="shared" si="12"/>
        <v>OK</v>
      </c>
      <c r="Q18" s="105">
        <f t="shared" si="13"/>
        <v>7.638888888888884E-2</v>
      </c>
      <c r="R18" s="105">
        <f t="shared" si="14"/>
        <v>3.4722222222223209E-3</v>
      </c>
      <c r="S18" s="105">
        <f t="shared" si="15"/>
        <v>7.986111111111116E-2</v>
      </c>
      <c r="T18" s="105">
        <f t="shared" si="17"/>
        <v>5.2083333333333259E-2</v>
      </c>
      <c r="U18" s="56">
        <v>88.6</v>
      </c>
      <c r="V18" s="56">
        <f>INDEX('Počty dní'!L:P,MATCH(E18,'Počty dní'!N:N,0),4)</f>
        <v>112</v>
      </c>
      <c r="W18" s="166">
        <f t="shared" si="16"/>
        <v>9923.1999999999989</v>
      </c>
    </row>
    <row r="19" spans="1:24" ht="15.75" thickBot="1" x14ac:dyDescent="0.3">
      <c r="A19" s="141">
        <v>104</v>
      </c>
      <c r="B19" s="58">
        <v>1204</v>
      </c>
      <c r="C19" s="58" t="s">
        <v>3</v>
      </c>
      <c r="D19" s="58"/>
      <c r="E19" s="168" t="str">
        <f t="shared" si="0"/>
        <v>6+</v>
      </c>
      <c r="F19" s="58" t="s">
        <v>153</v>
      </c>
      <c r="G19" s="187">
        <v>174</v>
      </c>
      <c r="H19" s="58" t="str">
        <f t="shared" si="1"/>
        <v>XXX100/174</v>
      </c>
      <c r="I19" s="58" t="s">
        <v>8</v>
      </c>
      <c r="J19" s="58" t="s">
        <v>8</v>
      </c>
      <c r="K19" s="107">
        <v>0.93402777777777779</v>
      </c>
      <c r="L19" s="146">
        <v>0.9375</v>
      </c>
      <c r="M19" s="59" t="s">
        <v>32</v>
      </c>
      <c r="N19" s="146">
        <v>0.97916666666666663</v>
      </c>
      <c r="O19" s="59" t="s">
        <v>31</v>
      </c>
      <c r="P19" s="158"/>
      <c r="Q19" s="170">
        <f t="shared" si="13"/>
        <v>4.166666666666663E-2</v>
      </c>
      <c r="R19" s="170">
        <f t="shared" si="14"/>
        <v>3.4722222222222099E-3</v>
      </c>
      <c r="S19" s="170">
        <f t="shared" si="15"/>
        <v>4.513888888888884E-2</v>
      </c>
      <c r="T19" s="170">
        <f t="shared" si="17"/>
        <v>7.986111111111116E-2</v>
      </c>
      <c r="U19" s="58">
        <v>52.7</v>
      </c>
      <c r="V19" s="58">
        <f>INDEX('Počty dní'!L:P,MATCH(E19,'Počty dní'!N:N,0),4)</f>
        <v>112</v>
      </c>
      <c r="W19" s="171">
        <f t="shared" si="16"/>
        <v>5902.4000000000005</v>
      </c>
    </row>
    <row r="20" spans="1:24" ht="15.75" thickBot="1" x14ac:dyDescent="0.3">
      <c r="A20" s="172" t="str">
        <f ca="1">CONCATENATE(INDIRECT("R[-1]C[0]",FALSE),"celkem")</f>
        <v>104celkem</v>
      </c>
      <c r="B20" s="173"/>
      <c r="C20" s="173" t="str">
        <f ca="1">INDIRECT("R[-1]C[12]",FALSE)</f>
        <v>Velké Meziříčí,,Novosady</v>
      </c>
      <c r="D20" s="174"/>
      <c r="E20" s="173"/>
      <c r="F20" s="175"/>
      <c r="G20" s="173"/>
      <c r="H20" s="176"/>
      <c r="I20" s="177"/>
      <c r="J20" s="178" t="str">
        <f ca="1">INDIRECT("R[-3]C[0]",FALSE)</f>
        <v>V+</v>
      </c>
      <c r="K20" s="179"/>
      <c r="L20" s="213"/>
      <c r="M20" s="181"/>
      <c r="N20" s="213"/>
      <c r="O20" s="182"/>
      <c r="P20" s="173"/>
      <c r="Q20" s="183">
        <f>SUM(Q13:Q19)</f>
        <v>0.45972222222222209</v>
      </c>
      <c r="R20" s="183">
        <f>SUM(R13:R19)</f>
        <v>2.1527777777777979E-2</v>
      </c>
      <c r="S20" s="183">
        <f>SUM(S13:S19)</f>
        <v>0.48125000000000007</v>
      </c>
      <c r="T20" s="183">
        <f>SUM(T13:T19)</f>
        <v>0.31249999999999989</v>
      </c>
      <c r="U20" s="184">
        <f>SUM(U13:U19)</f>
        <v>532.6</v>
      </c>
      <c r="V20" s="185"/>
      <c r="W20" s="186">
        <f>SUM(W13:W19)</f>
        <v>59651.19999999999</v>
      </c>
      <c r="X20" s="21"/>
    </row>
    <row r="21" spans="1:24" x14ac:dyDescent="0.25">
      <c r="E21" s="116"/>
      <c r="G21" s="67"/>
      <c r="K21" s="117"/>
      <c r="L21" s="147"/>
      <c r="M21" s="63"/>
      <c r="N21" s="147"/>
      <c r="O21" s="63"/>
    </row>
    <row r="22" spans="1:24" ht="15.75" thickBot="1" x14ac:dyDescent="0.3">
      <c r="D22" s="67"/>
      <c r="E22" s="116"/>
      <c r="G22" s="67"/>
      <c r="K22" s="117"/>
      <c r="L22" s="147"/>
      <c r="M22" s="63"/>
      <c r="N22" s="147"/>
      <c r="O22" s="63"/>
    </row>
    <row r="23" spans="1:24" x14ac:dyDescent="0.25">
      <c r="A23" s="138">
        <v>106</v>
      </c>
      <c r="B23" s="53">
        <v>1206</v>
      </c>
      <c r="C23" s="53" t="s">
        <v>3</v>
      </c>
      <c r="D23" s="53"/>
      <c r="E23" s="160" t="str">
        <f>CONCATENATE(C23,D23)</f>
        <v>6+</v>
      </c>
      <c r="F23" s="53" t="s">
        <v>153</v>
      </c>
      <c r="G23" s="188">
        <v>103</v>
      </c>
      <c r="H23" s="53" t="str">
        <f t="shared" ref="H23:H28" si="18">CONCATENATE(F23,"/",G23)</f>
        <v>XXX100/103</v>
      </c>
      <c r="I23" s="53" t="s">
        <v>8</v>
      </c>
      <c r="J23" s="53" t="s">
        <v>8</v>
      </c>
      <c r="K23" s="162">
        <v>0.19305555555555554</v>
      </c>
      <c r="L23" s="212">
        <v>0.19444444444444445</v>
      </c>
      <c r="M23" s="164" t="s">
        <v>33</v>
      </c>
      <c r="N23" s="212">
        <v>0.27013888888888887</v>
      </c>
      <c r="O23" s="164" t="s">
        <v>32</v>
      </c>
      <c r="P23" s="53" t="str">
        <f t="shared" ref="P23:P27" si="19">IF(M24=O23,"OK","POZOR")</f>
        <v>OK</v>
      </c>
      <c r="Q23" s="165">
        <f t="shared" ref="Q23:Q28" si="20">IF(ISNUMBER(G23),N23-L23,IF(F23="přejezd",N23-L23,0))</f>
        <v>7.5694444444444425E-2</v>
      </c>
      <c r="R23" s="165">
        <f t="shared" ref="R23:R28" si="21">IF(ISNUMBER(G23),L23-K23,0)</f>
        <v>1.3888888888889117E-3</v>
      </c>
      <c r="S23" s="165">
        <f t="shared" ref="S23:S28" si="22">Q23+R23</f>
        <v>7.7083333333333337E-2</v>
      </c>
      <c r="T23" s="165"/>
      <c r="U23" s="53">
        <v>88.6</v>
      </c>
      <c r="V23" s="53">
        <f>INDEX('Počty dní'!L:P,MATCH(E23,'Počty dní'!N:N,0),4)</f>
        <v>112</v>
      </c>
      <c r="W23" s="98">
        <f t="shared" ref="W23:W28" si="23">V23*U23</f>
        <v>9923.1999999999989</v>
      </c>
    </row>
    <row r="24" spans="1:24" x14ac:dyDescent="0.25">
      <c r="A24" s="140">
        <v>106</v>
      </c>
      <c r="B24" s="56">
        <v>1206</v>
      </c>
      <c r="C24" s="56" t="s">
        <v>3</v>
      </c>
      <c r="D24" s="56"/>
      <c r="E24" s="101" t="str">
        <f t="shared" ref="E24:E28" si="24">CONCATENATE(C24,D24)</f>
        <v>6+</v>
      </c>
      <c r="F24" s="56" t="s">
        <v>153</v>
      </c>
      <c r="G24" s="64">
        <v>106</v>
      </c>
      <c r="H24" s="56" t="str">
        <f t="shared" si="18"/>
        <v>XXX100/106</v>
      </c>
      <c r="I24" s="56" t="s">
        <v>8</v>
      </c>
      <c r="J24" s="56" t="s">
        <v>8</v>
      </c>
      <c r="K24" s="103">
        <v>0.30902777777777779</v>
      </c>
      <c r="L24" s="119">
        <v>0.3125</v>
      </c>
      <c r="M24" s="57" t="s">
        <v>32</v>
      </c>
      <c r="N24" s="119">
        <v>0.38750000000000001</v>
      </c>
      <c r="O24" s="57" t="s">
        <v>33</v>
      </c>
      <c r="P24" s="56" t="str">
        <f t="shared" si="19"/>
        <v>OK</v>
      </c>
      <c r="Q24" s="105">
        <f t="shared" si="20"/>
        <v>7.5000000000000011E-2</v>
      </c>
      <c r="R24" s="105">
        <f t="shared" si="21"/>
        <v>3.4722222222222099E-3</v>
      </c>
      <c r="S24" s="105">
        <f t="shared" si="22"/>
        <v>7.8472222222222221E-2</v>
      </c>
      <c r="T24" s="105">
        <f t="shared" ref="T24:T28" si="25">K24-N23</f>
        <v>3.8888888888888917E-2</v>
      </c>
      <c r="U24" s="56">
        <v>88.6</v>
      </c>
      <c r="V24" s="56">
        <f>INDEX('Počty dní'!L:P,MATCH(E24,'Počty dní'!N:N,0),4)</f>
        <v>112</v>
      </c>
      <c r="W24" s="166">
        <f t="shared" si="23"/>
        <v>9923.1999999999989</v>
      </c>
    </row>
    <row r="25" spans="1:24" x14ac:dyDescent="0.25">
      <c r="A25" s="140">
        <v>106</v>
      </c>
      <c r="B25" s="56">
        <v>1206</v>
      </c>
      <c r="C25" s="56" t="s">
        <v>3</v>
      </c>
      <c r="D25" s="56"/>
      <c r="E25" s="101" t="str">
        <f t="shared" si="24"/>
        <v>6+</v>
      </c>
      <c r="F25" s="56" t="s">
        <v>153</v>
      </c>
      <c r="G25" s="64">
        <v>109</v>
      </c>
      <c r="H25" s="56" t="str">
        <f t="shared" si="18"/>
        <v>XXX100/109</v>
      </c>
      <c r="I25" s="56" t="s">
        <v>8</v>
      </c>
      <c r="J25" s="56" t="s">
        <v>8</v>
      </c>
      <c r="K25" s="103">
        <v>0.44097222222222227</v>
      </c>
      <c r="L25" s="119">
        <v>0.44444444444444442</v>
      </c>
      <c r="M25" s="57" t="s">
        <v>33</v>
      </c>
      <c r="N25" s="119">
        <v>0.52013888888888882</v>
      </c>
      <c r="O25" s="57" t="s">
        <v>32</v>
      </c>
      <c r="P25" s="56" t="str">
        <f t="shared" si="19"/>
        <v>OK</v>
      </c>
      <c r="Q25" s="105">
        <f t="shared" si="20"/>
        <v>7.5694444444444398E-2</v>
      </c>
      <c r="R25" s="105">
        <f t="shared" si="21"/>
        <v>3.4722222222221544E-3</v>
      </c>
      <c r="S25" s="105">
        <f t="shared" si="22"/>
        <v>7.9166666666666552E-2</v>
      </c>
      <c r="T25" s="105">
        <f t="shared" si="25"/>
        <v>5.3472222222222254E-2</v>
      </c>
      <c r="U25" s="56">
        <v>88.6</v>
      </c>
      <c r="V25" s="56">
        <f>INDEX('Počty dní'!L:P,MATCH(E25,'Počty dní'!N:N,0),4)</f>
        <v>112</v>
      </c>
      <c r="W25" s="166">
        <f t="shared" si="23"/>
        <v>9923.1999999999989</v>
      </c>
    </row>
    <row r="26" spans="1:24" x14ac:dyDescent="0.25">
      <c r="A26" s="140">
        <v>106</v>
      </c>
      <c r="B26" s="56">
        <v>1206</v>
      </c>
      <c r="C26" s="56" t="s">
        <v>3</v>
      </c>
      <c r="D26" s="56"/>
      <c r="E26" s="101" t="str">
        <f t="shared" si="24"/>
        <v>6+</v>
      </c>
      <c r="F26" s="56" t="s">
        <v>153</v>
      </c>
      <c r="G26" s="64">
        <v>112</v>
      </c>
      <c r="H26" s="56" t="str">
        <f t="shared" si="18"/>
        <v>XXX100/112</v>
      </c>
      <c r="I26" s="56" t="s">
        <v>8</v>
      </c>
      <c r="J26" s="56" t="s">
        <v>8</v>
      </c>
      <c r="K26" s="103">
        <v>0.55902777777777779</v>
      </c>
      <c r="L26" s="119">
        <v>0.5625</v>
      </c>
      <c r="M26" s="57" t="s">
        <v>32</v>
      </c>
      <c r="N26" s="119">
        <v>0.63750000000000007</v>
      </c>
      <c r="O26" s="57" t="s">
        <v>33</v>
      </c>
      <c r="P26" s="56" t="str">
        <f t="shared" si="19"/>
        <v>OK</v>
      </c>
      <c r="Q26" s="105">
        <f t="shared" si="20"/>
        <v>7.5000000000000067E-2</v>
      </c>
      <c r="R26" s="105">
        <f t="shared" si="21"/>
        <v>3.4722222222222099E-3</v>
      </c>
      <c r="S26" s="105">
        <f t="shared" si="22"/>
        <v>7.8472222222222276E-2</v>
      </c>
      <c r="T26" s="105">
        <f t="shared" si="25"/>
        <v>3.8888888888888973E-2</v>
      </c>
      <c r="U26" s="56">
        <v>88.6</v>
      </c>
      <c r="V26" s="56">
        <f>INDEX('Počty dní'!L:P,MATCH(E26,'Počty dní'!N:N,0),4)</f>
        <v>112</v>
      </c>
      <c r="W26" s="166">
        <f t="shared" si="23"/>
        <v>9923.1999999999989</v>
      </c>
    </row>
    <row r="27" spans="1:24" x14ac:dyDescent="0.25">
      <c r="A27" s="140">
        <v>106</v>
      </c>
      <c r="B27" s="56">
        <v>1206</v>
      </c>
      <c r="C27" s="56" t="s">
        <v>3</v>
      </c>
      <c r="D27" s="56"/>
      <c r="E27" s="101" t="str">
        <f t="shared" si="24"/>
        <v>6+</v>
      </c>
      <c r="F27" s="56" t="s">
        <v>153</v>
      </c>
      <c r="G27" s="64">
        <v>115</v>
      </c>
      <c r="H27" s="56" t="str">
        <f t="shared" si="18"/>
        <v>XXX100/115</v>
      </c>
      <c r="I27" s="56" t="s">
        <v>8</v>
      </c>
      <c r="J27" s="56" t="s">
        <v>8</v>
      </c>
      <c r="K27" s="103">
        <v>0.69097222222222221</v>
      </c>
      <c r="L27" s="119">
        <v>0.69444444444444453</v>
      </c>
      <c r="M27" s="57" t="s">
        <v>33</v>
      </c>
      <c r="N27" s="119">
        <v>0.77013888888888893</v>
      </c>
      <c r="O27" s="57" t="s">
        <v>32</v>
      </c>
      <c r="P27" s="56" t="str">
        <f t="shared" si="19"/>
        <v>OK</v>
      </c>
      <c r="Q27" s="105">
        <f t="shared" si="20"/>
        <v>7.5694444444444398E-2</v>
      </c>
      <c r="R27" s="105">
        <f t="shared" si="21"/>
        <v>3.4722222222223209E-3</v>
      </c>
      <c r="S27" s="105">
        <f t="shared" si="22"/>
        <v>7.9166666666666718E-2</v>
      </c>
      <c r="T27" s="105">
        <f t="shared" si="25"/>
        <v>5.3472222222222143E-2</v>
      </c>
      <c r="U27" s="56">
        <v>88.6</v>
      </c>
      <c r="V27" s="56">
        <f>INDEX('Počty dní'!L:P,MATCH(E27,'Počty dní'!N:N,0),4)</f>
        <v>112</v>
      </c>
      <c r="W27" s="166">
        <f t="shared" si="23"/>
        <v>9923.1999999999989</v>
      </c>
    </row>
    <row r="28" spans="1:24" ht="15.75" thickBot="1" x14ac:dyDescent="0.3">
      <c r="A28" s="141">
        <v>106</v>
      </c>
      <c r="B28" s="58">
        <v>1206</v>
      </c>
      <c r="C28" s="58" t="s">
        <v>3</v>
      </c>
      <c r="D28" s="58"/>
      <c r="E28" s="168" t="str">
        <f t="shared" si="24"/>
        <v>6+</v>
      </c>
      <c r="F28" s="58" t="s">
        <v>153</v>
      </c>
      <c r="G28" s="187">
        <v>120</v>
      </c>
      <c r="H28" s="58" t="str">
        <f t="shared" si="18"/>
        <v>XXX100/120</v>
      </c>
      <c r="I28" s="58" t="s">
        <v>8</v>
      </c>
      <c r="J28" s="58" t="s">
        <v>8</v>
      </c>
      <c r="K28" s="107">
        <v>0.80902777777777779</v>
      </c>
      <c r="L28" s="146">
        <v>0.8125</v>
      </c>
      <c r="M28" s="59" t="s">
        <v>32</v>
      </c>
      <c r="N28" s="146">
        <v>0.88750000000000007</v>
      </c>
      <c r="O28" s="59" t="s">
        <v>33</v>
      </c>
      <c r="P28" s="158"/>
      <c r="Q28" s="170">
        <f t="shared" si="20"/>
        <v>7.5000000000000067E-2</v>
      </c>
      <c r="R28" s="170">
        <f t="shared" si="21"/>
        <v>3.4722222222222099E-3</v>
      </c>
      <c r="S28" s="170">
        <f t="shared" si="22"/>
        <v>7.8472222222222276E-2</v>
      </c>
      <c r="T28" s="170">
        <f t="shared" si="25"/>
        <v>3.8888888888888862E-2</v>
      </c>
      <c r="U28" s="58">
        <v>88.6</v>
      </c>
      <c r="V28" s="58">
        <f>INDEX('Počty dní'!L:P,MATCH(E28,'Počty dní'!N:N,0),4)</f>
        <v>112</v>
      </c>
      <c r="W28" s="171">
        <f t="shared" si="23"/>
        <v>9923.1999999999989</v>
      </c>
    </row>
    <row r="29" spans="1:24" ht="15.75" thickBot="1" x14ac:dyDescent="0.3">
      <c r="A29" s="172" t="str">
        <f ca="1">CONCATENATE(INDIRECT("R[-1]C[0]",FALSE),"celkem")</f>
        <v>106celkem</v>
      </c>
      <c r="B29" s="173"/>
      <c r="C29" s="173" t="str">
        <f ca="1">INDIRECT("R[-1]C[12]",FALSE)</f>
        <v>Jihlava,,aut.nádr.</v>
      </c>
      <c r="D29" s="174"/>
      <c r="E29" s="173"/>
      <c r="F29" s="175"/>
      <c r="G29" s="173"/>
      <c r="H29" s="176"/>
      <c r="I29" s="177"/>
      <c r="J29" s="178" t="str">
        <f ca="1">INDIRECT("R[-3]C[0]",FALSE)</f>
        <v>V+</v>
      </c>
      <c r="K29" s="179"/>
      <c r="L29" s="213"/>
      <c r="M29" s="181"/>
      <c r="N29" s="213"/>
      <c r="O29" s="182"/>
      <c r="P29" s="173"/>
      <c r="Q29" s="183">
        <f>SUM(Q23:Q28)</f>
        <v>0.45208333333333339</v>
      </c>
      <c r="R29" s="183">
        <f>SUM(R23:R28)</f>
        <v>1.8750000000000017E-2</v>
      </c>
      <c r="S29" s="183">
        <f>SUM(S23:S28)</f>
        <v>0.47083333333333338</v>
      </c>
      <c r="T29" s="183">
        <f>SUM(T23:T28)</f>
        <v>0.22361111111111115</v>
      </c>
      <c r="U29" s="184">
        <f>SUM(U23:U28)</f>
        <v>531.6</v>
      </c>
      <c r="V29" s="185"/>
      <c r="W29" s="186">
        <f>SUM(W23:W28)</f>
        <v>59539.19999999999</v>
      </c>
      <c r="X29" s="21"/>
    </row>
    <row r="30" spans="1:24" x14ac:dyDescent="0.25">
      <c r="E30" s="116"/>
      <c r="G30" s="67"/>
      <c r="K30" s="117"/>
      <c r="L30" s="147"/>
      <c r="M30" s="63"/>
      <c r="N30" s="147"/>
      <c r="O30" s="63"/>
    </row>
    <row r="31" spans="1:24" ht="15.75" thickBot="1" x14ac:dyDescent="0.3">
      <c r="E31" s="116"/>
      <c r="G31" s="67"/>
      <c r="K31" s="117"/>
      <c r="L31" s="147"/>
      <c r="M31" s="70"/>
      <c r="N31" s="147"/>
      <c r="O31" s="63"/>
    </row>
    <row r="32" spans="1:24" x14ac:dyDescent="0.25">
      <c r="A32" s="138">
        <v>121</v>
      </c>
      <c r="B32" s="53">
        <v>1221</v>
      </c>
      <c r="C32" s="53" t="s">
        <v>3</v>
      </c>
      <c r="D32" s="53"/>
      <c r="E32" s="160" t="str">
        <f t="shared" si="0"/>
        <v>6+</v>
      </c>
      <c r="F32" s="53" t="s">
        <v>126</v>
      </c>
      <c r="G32" s="188">
        <v>101</v>
      </c>
      <c r="H32" s="53" t="str">
        <f t="shared" si="1"/>
        <v>XXX104/101</v>
      </c>
      <c r="I32" s="53" t="s">
        <v>5</v>
      </c>
      <c r="J32" s="53" t="s">
        <v>6</v>
      </c>
      <c r="K32" s="162">
        <v>0.2298611111111111</v>
      </c>
      <c r="L32" s="212">
        <v>0.23055555555555554</v>
      </c>
      <c r="M32" s="164" t="s">
        <v>29</v>
      </c>
      <c r="N32" s="212">
        <v>0.2388888888888889</v>
      </c>
      <c r="O32" s="164" t="s">
        <v>39</v>
      </c>
      <c r="P32" s="53" t="str">
        <f t="shared" ref="P32:P46" si="26">IF(M33=O32,"OK","POZOR")</f>
        <v>OK</v>
      </c>
      <c r="Q32" s="165">
        <f t="shared" ref="Q32:Q47" si="27">IF(ISNUMBER(G32),N32-L32,IF(F32="přejezd",N32-L32,0))</f>
        <v>8.3333333333333592E-3</v>
      </c>
      <c r="R32" s="165">
        <f t="shared" ref="R32:R47" si="28">IF(ISNUMBER(G32),L32-K32,0)</f>
        <v>6.9444444444444198E-4</v>
      </c>
      <c r="S32" s="165">
        <f t="shared" ref="S32:S47" si="29">Q32+R32</f>
        <v>9.0277777777778012E-3</v>
      </c>
      <c r="T32" s="165"/>
      <c r="U32" s="53">
        <v>6.1</v>
      </c>
      <c r="V32" s="53">
        <f>INDEX('Počty dní'!L:P,MATCH(E32,'Počty dní'!N:N,0),4)</f>
        <v>112</v>
      </c>
      <c r="W32" s="98">
        <f t="shared" ref="W32:W33" si="30">V32*U32</f>
        <v>683.19999999999993</v>
      </c>
    </row>
    <row r="33" spans="1:48" x14ac:dyDescent="0.25">
      <c r="A33" s="140">
        <v>121</v>
      </c>
      <c r="B33" s="56">
        <v>1221</v>
      </c>
      <c r="C33" s="56" t="s">
        <v>3</v>
      </c>
      <c r="D33" s="56"/>
      <c r="E33" s="101" t="str">
        <f t="shared" ref="E33" si="31">CONCATENATE(C33,D33)</f>
        <v>6+</v>
      </c>
      <c r="F33" s="56" t="s">
        <v>126</v>
      </c>
      <c r="G33" s="64">
        <v>100</v>
      </c>
      <c r="H33" s="56" t="str">
        <f t="shared" ref="H33:H41" si="32">CONCATENATE(F33,"/",G33)</f>
        <v>XXX104/100</v>
      </c>
      <c r="I33" s="56" t="s">
        <v>5</v>
      </c>
      <c r="J33" s="56" t="s">
        <v>6</v>
      </c>
      <c r="K33" s="103">
        <v>0.25694444444444448</v>
      </c>
      <c r="L33" s="119">
        <v>0.26041666666666669</v>
      </c>
      <c r="M33" s="57" t="s">
        <v>39</v>
      </c>
      <c r="N33" s="119">
        <v>0.26874999999999999</v>
      </c>
      <c r="O33" s="57" t="s">
        <v>29</v>
      </c>
      <c r="P33" s="56" t="str">
        <f t="shared" si="26"/>
        <v>OK</v>
      </c>
      <c r="Q33" s="105">
        <f t="shared" si="27"/>
        <v>8.3333333333333037E-3</v>
      </c>
      <c r="R33" s="105">
        <f t="shared" si="28"/>
        <v>3.4722222222222099E-3</v>
      </c>
      <c r="S33" s="105">
        <f t="shared" si="29"/>
        <v>1.1805555555555514E-2</v>
      </c>
      <c r="T33" s="105">
        <f t="shared" ref="T33:T47" si="33">K33-N32</f>
        <v>1.8055555555555575E-2</v>
      </c>
      <c r="U33" s="56">
        <v>6.1</v>
      </c>
      <c r="V33" s="56">
        <f>INDEX('Počty dní'!L:P,MATCH(E33,'Počty dní'!N:N,0),4)</f>
        <v>112</v>
      </c>
      <c r="W33" s="166">
        <f t="shared" si="30"/>
        <v>683.19999999999993</v>
      </c>
    </row>
    <row r="34" spans="1:48" x14ac:dyDescent="0.25">
      <c r="A34" s="140">
        <v>121</v>
      </c>
      <c r="B34" s="56">
        <v>1221</v>
      </c>
      <c r="C34" s="56" t="s">
        <v>4</v>
      </c>
      <c r="D34" s="56"/>
      <c r="E34" s="101" t="str">
        <f t="shared" ref="E34" si="34">CONCATENATE(C34,D34)</f>
        <v>+</v>
      </c>
      <c r="F34" s="56" t="s">
        <v>124</v>
      </c>
      <c r="G34" s="64">
        <v>101</v>
      </c>
      <c r="H34" s="56" t="str">
        <f t="shared" si="32"/>
        <v>XXX102/101</v>
      </c>
      <c r="I34" s="56" t="s">
        <v>5</v>
      </c>
      <c r="J34" s="102" t="s">
        <v>6</v>
      </c>
      <c r="K34" s="103">
        <v>0.29097222222222224</v>
      </c>
      <c r="L34" s="119">
        <v>0.29166666666666669</v>
      </c>
      <c r="M34" s="68" t="s">
        <v>29</v>
      </c>
      <c r="N34" s="119">
        <v>0.31666666666666665</v>
      </c>
      <c r="O34" s="68" t="s">
        <v>97</v>
      </c>
      <c r="P34" s="56" t="str">
        <f t="shared" si="26"/>
        <v>OK</v>
      </c>
      <c r="Q34" s="105">
        <f t="shared" si="27"/>
        <v>2.4999999999999967E-2</v>
      </c>
      <c r="R34" s="105">
        <f t="shared" si="28"/>
        <v>6.9444444444444198E-4</v>
      </c>
      <c r="S34" s="105">
        <f t="shared" si="29"/>
        <v>2.5694444444444409E-2</v>
      </c>
      <c r="T34" s="105">
        <f t="shared" si="33"/>
        <v>2.2222222222222254E-2</v>
      </c>
      <c r="U34" s="56">
        <v>20.2</v>
      </c>
      <c r="V34" s="56">
        <f>INDEX('Počty dní'!L:P,MATCH(E34,'Počty dní'!N:N,0),4)</f>
        <v>60</v>
      </c>
      <c r="W34" s="166">
        <f t="shared" ref="W34" si="35">V34*U34</f>
        <v>1212</v>
      </c>
    </row>
    <row r="35" spans="1:48" x14ac:dyDescent="0.25">
      <c r="A35" s="140">
        <v>121</v>
      </c>
      <c r="B35" s="56">
        <v>1221</v>
      </c>
      <c r="C35" s="56" t="s">
        <v>4</v>
      </c>
      <c r="D35" s="56"/>
      <c r="E35" s="101" t="str">
        <f t="shared" ref="E35:E46" si="36">CONCATENATE(C35,D35)</f>
        <v>+</v>
      </c>
      <c r="F35" s="56" t="s">
        <v>124</v>
      </c>
      <c r="G35" s="64">
        <v>102</v>
      </c>
      <c r="H35" s="56" t="str">
        <f t="shared" si="32"/>
        <v>XXX102/102</v>
      </c>
      <c r="I35" s="56" t="s">
        <v>5</v>
      </c>
      <c r="J35" s="102" t="s">
        <v>6</v>
      </c>
      <c r="K35" s="103">
        <v>0.31666666666666665</v>
      </c>
      <c r="L35" s="119">
        <v>0.31944444444444448</v>
      </c>
      <c r="M35" s="68" t="s">
        <v>97</v>
      </c>
      <c r="N35" s="119">
        <v>0.35069444444444442</v>
      </c>
      <c r="O35" s="68" t="s">
        <v>29</v>
      </c>
      <c r="P35" s="56" t="str">
        <f t="shared" si="26"/>
        <v>OK</v>
      </c>
      <c r="Q35" s="105">
        <f t="shared" si="27"/>
        <v>3.1249999999999944E-2</v>
      </c>
      <c r="R35" s="105">
        <f t="shared" si="28"/>
        <v>2.7777777777778234E-3</v>
      </c>
      <c r="S35" s="105">
        <f t="shared" si="29"/>
        <v>3.4027777777777768E-2</v>
      </c>
      <c r="T35" s="105">
        <f t="shared" si="33"/>
        <v>0</v>
      </c>
      <c r="U35" s="56">
        <v>25.8</v>
      </c>
      <c r="V35" s="56">
        <f>INDEX('Počty dní'!L:P,MATCH(E35,'Počty dní'!N:N,0),4)</f>
        <v>60</v>
      </c>
      <c r="W35" s="166">
        <f t="shared" ref="W35:W45" si="37">V35*U35</f>
        <v>1548</v>
      </c>
    </row>
    <row r="36" spans="1:48" x14ac:dyDescent="0.25">
      <c r="A36" s="140">
        <v>121</v>
      </c>
      <c r="B36" s="56">
        <v>1221</v>
      </c>
      <c r="C36" s="56" t="s">
        <v>4</v>
      </c>
      <c r="D36" s="56"/>
      <c r="E36" s="101" t="str">
        <f t="shared" si="36"/>
        <v>+</v>
      </c>
      <c r="F36" s="56" t="s">
        <v>124</v>
      </c>
      <c r="G36" s="64">
        <v>103</v>
      </c>
      <c r="H36" s="56" t="str">
        <f t="shared" si="32"/>
        <v>XXX102/103</v>
      </c>
      <c r="I36" s="56" t="s">
        <v>5</v>
      </c>
      <c r="J36" s="102" t="s">
        <v>6</v>
      </c>
      <c r="K36" s="103">
        <v>0.35972222222222222</v>
      </c>
      <c r="L36" s="119">
        <v>0.3611111111111111</v>
      </c>
      <c r="M36" s="68" t="s">
        <v>29</v>
      </c>
      <c r="N36" s="119">
        <v>0.38611111111111113</v>
      </c>
      <c r="O36" s="68" t="s">
        <v>97</v>
      </c>
      <c r="P36" s="56" t="str">
        <f t="shared" si="26"/>
        <v>OK</v>
      </c>
      <c r="Q36" s="105">
        <f t="shared" si="27"/>
        <v>2.5000000000000022E-2</v>
      </c>
      <c r="R36" s="105">
        <f t="shared" si="28"/>
        <v>1.388888888888884E-3</v>
      </c>
      <c r="S36" s="105">
        <f t="shared" si="29"/>
        <v>2.6388888888888906E-2</v>
      </c>
      <c r="T36" s="105">
        <f t="shared" si="33"/>
        <v>9.0277777777778012E-3</v>
      </c>
      <c r="U36" s="56">
        <v>20.2</v>
      </c>
      <c r="V36" s="56">
        <f>INDEX('Počty dní'!L:P,MATCH(E36,'Počty dní'!N:N,0),4)</f>
        <v>60</v>
      </c>
      <c r="W36" s="166">
        <f t="shared" si="37"/>
        <v>1212</v>
      </c>
    </row>
    <row r="37" spans="1:48" x14ac:dyDescent="0.25">
      <c r="A37" s="140">
        <v>121</v>
      </c>
      <c r="B37" s="56">
        <v>1221</v>
      </c>
      <c r="C37" s="56" t="s">
        <v>4</v>
      </c>
      <c r="D37" s="56"/>
      <c r="E37" s="101" t="str">
        <f t="shared" si="36"/>
        <v>+</v>
      </c>
      <c r="F37" s="56" t="s">
        <v>124</v>
      </c>
      <c r="G37" s="64">
        <v>104</v>
      </c>
      <c r="H37" s="56" t="str">
        <f t="shared" si="32"/>
        <v>XXX102/104</v>
      </c>
      <c r="I37" s="56" t="s">
        <v>5</v>
      </c>
      <c r="J37" s="102" t="s">
        <v>6</v>
      </c>
      <c r="K37" s="103">
        <v>0.38611111111111113</v>
      </c>
      <c r="L37" s="119">
        <v>0.38750000000000001</v>
      </c>
      <c r="M37" s="68" t="s">
        <v>97</v>
      </c>
      <c r="N37" s="119">
        <v>0.41319444444444442</v>
      </c>
      <c r="O37" s="68" t="s">
        <v>29</v>
      </c>
      <c r="P37" s="56" t="str">
        <f t="shared" si="26"/>
        <v>OK</v>
      </c>
      <c r="Q37" s="105">
        <f t="shared" si="27"/>
        <v>2.5694444444444409E-2</v>
      </c>
      <c r="R37" s="105">
        <f t="shared" si="28"/>
        <v>1.388888888888884E-3</v>
      </c>
      <c r="S37" s="105">
        <f t="shared" si="29"/>
        <v>2.7083333333333293E-2</v>
      </c>
      <c r="T37" s="105">
        <f t="shared" si="33"/>
        <v>0</v>
      </c>
      <c r="U37" s="56">
        <v>20.2</v>
      </c>
      <c r="V37" s="56">
        <f>INDEX('Počty dní'!L:P,MATCH(E37,'Počty dní'!N:N,0),4)</f>
        <v>60</v>
      </c>
      <c r="W37" s="166">
        <f t="shared" si="37"/>
        <v>1212</v>
      </c>
    </row>
    <row r="38" spans="1:48" x14ac:dyDescent="0.25">
      <c r="A38" s="140">
        <v>121</v>
      </c>
      <c r="B38" s="56">
        <v>1221</v>
      </c>
      <c r="C38" s="56" t="s">
        <v>4</v>
      </c>
      <c r="D38" s="56"/>
      <c r="E38" s="101" t="str">
        <f t="shared" si="36"/>
        <v>+</v>
      </c>
      <c r="F38" s="56" t="s">
        <v>82</v>
      </c>
      <c r="G38" s="56"/>
      <c r="H38" s="56" t="str">
        <f t="shared" si="32"/>
        <v>přejezd/</v>
      </c>
      <c r="I38" s="56"/>
      <c r="J38" s="102" t="s">
        <v>6</v>
      </c>
      <c r="K38" s="103">
        <v>0.41875000000000001</v>
      </c>
      <c r="L38" s="119">
        <v>0.41875000000000001</v>
      </c>
      <c r="M38" s="68" t="str">
        <f>O37</f>
        <v>Velké Meziříčí,,aut.nádr.</v>
      </c>
      <c r="N38" s="119">
        <v>0.42222222222222222</v>
      </c>
      <c r="O38" s="68" t="str">
        <f>M39</f>
        <v>Velké Meziříčí,,Zámecké schody</v>
      </c>
      <c r="P38" s="56" t="str">
        <f t="shared" si="26"/>
        <v>OK</v>
      </c>
      <c r="Q38" s="105">
        <f t="shared" si="27"/>
        <v>3.4722222222222099E-3</v>
      </c>
      <c r="R38" s="105">
        <f t="shared" si="28"/>
        <v>0</v>
      </c>
      <c r="S38" s="105">
        <f t="shared" si="29"/>
        <v>3.4722222222222099E-3</v>
      </c>
      <c r="T38" s="105">
        <f t="shared" si="33"/>
        <v>5.5555555555555913E-3</v>
      </c>
      <c r="U38" s="56">
        <v>0</v>
      </c>
      <c r="V38" s="56">
        <f>INDEX('Počty dní'!L:P,MATCH(E38,'Počty dní'!N:N,0),4)</f>
        <v>60</v>
      </c>
      <c r="W38" s="166">
        <f t="shared" si="37"/>
        <v>0</v>
      </c>
      <c r="X38" s="21"/>
      <c r="AL38" s="27"/>
      <c r="AM38" s="27"/>
      <c r="AP38" s="16"/>
      <c r="AQ38" s="16"/>
      <c r="AR38" s="16"/>
      <c r="AS38" s="16"/>
      <c r="AT38" s="16"/>
      <c r="AU38" s="28"/>
      <c r="AV38" s="28"/>
    </row>
    <row r="39" spans="1:48" x14ac:dyDescent="0.25">
      <c r="A39" s="140">
        <v>121</v>
      </c>
      <c r="B39" s="56">
        <v>1221</v>
      </c>
      <c r="C39" s="56" t="s">
        <v>4</v>
      </c>
      <c r="D39" s="56"/>
      <c r="E39" s="101" t="str">
        <f t="shared" si="36"/>
        <v>+</v>
      </c>
      <c r="F39" s="56" t="s">
        <v>147</v>
      </c>
      <c r="G39" s="64">
        <v>101</v>
      </c>
      <c r="H39" s="56" t="str">
        <f t="shared" si="32"/>
        <v>XXX106/101</v>
      </c>
      <c r="I39" s="56" t="s">
        <v>5</v>
      </c>
      <c r="J39" s="102" t="s">
        <v>6</v>
      </c>
      <c r="K39" s="103">
        <v>0.42222222222222222</v>
      </c>
      <c r="L39" s="119">
        <v>0.4236111111111111</v>
      </c>
      <c r="M39" s="68" t="s">
        <v>102</v>
      </c>
      <c r="N39" s="119">
        <v>0.44097222222222227</v>
      </c>
      <c r="O39" s="68" t="s">
        <v>95</v>
      </c>
      <c r="P39" s="56" t="str">
        <f t="shared" si="26"/>
        <v>OK</v>
      </c>
      <c r="Q39" s="105">
        <f t="shared" si="27"/>
        <v>1.736111111111116E-2</v>
      </c>
      <c r="R39" s="105">
        <f t="shared" si="28"/>
        <v>1.388888888888884E-3</v>
      </c>
      <c r="S39" s="105">
        <f t="shared" si="29"/>
        <v>1.8750000000000044E-2</v>
      </c>
      <c r="T39" s="105">
        <f t="shared" si="33"/>
        <v>0</v>
      </c>
      <c r="U39" s="56">
        <v>13.2</v>
      </c>
      <c r="V39" s="56">
        <f>INDEX('Počty dní'!L:P,MATCH(E39,'Počty dní'!N:N,0),4)</f>
        <v>60</v>
      </c>
      <c r="W39" s="166">
        <f t="shared" si="37"/>
        <v>792</v>
      </c>
    </row>
    <row r="40" spans="1:48" x14ac:dyDescent="0.25">
      <c r="A40" s="140">
        <v>121</v>
      </c>
      <c r="B40" s="56">
        <v>1221</v>
      </c>
      <c r="C40" s="56" t="s">
        <v>4</v>
      </c>
      <c r="D40" s="56"/>
      <c r="E40" s="101" t="str">
        <f t="shared" si="36"/>
        <v>+</v>
      </c>
      <c r="F40" s="56" t="s">
        <v>147</v>
      </c>
      <c r="G40" s="64">
        <v>102</v>
      </c>
      <c r="H40" s="56" t="str">
        <f t="shared" si="32"/>
        <v>XXX106/102</v>
      </c>
      <c r="I40" s="56" t="s">
        <v>5</v>
      </c>
      <c r="J40" s="102" t="s">
        <v>6</v>
      </c>
      <c r="K40" s="103">
        <v>0.50555555555555554</v>
      </c>
      <c r="L40" s="119">
        <v>0.50694444444444442</v>
      </c>
      <c r="M40" s="68" t="s">
        <v>95</v>
      </c>
      <c r="N40" s="119">
        <v>0.52430555555555558</v>
      </c>
      <c r="O40" s="68" t="s">
        <v>102</v>
      </c>
      <c r="P40" s="56" t="str">
        <f t="shared" si="26"/>
        <v>OK</v>
      </c>
      <c r="Q40" s="105">
        <f t="shared" si="27"/>
        <v>1.736111111111116E-2</v>
      </c>
      <c r="R40" s="105">
        <f t="shared" si="28"/>
        <v>1.388888888888884E-3</v>
      </c>
      <c r="S40" s="105">
        <f t="shared" si="29"/>
        <v>1.8750000000000044E-2</v>
      </c>
      <c r="T40" s="105">
        <f t="shared" si="33"/>
        <v>6.458333333333327E-2</v>
      </c>
      <c r="U40" s="56">
        <v>13.2</v>
      </c>
      <c r="V40" s="56">
        <f>INDEX('Počty dní'!L:P,MATCH(E40,'Počty dní'!N:N,0),4)</f>
        <v>60</v>
      </c>
      <c r="W40" s="166">
        <f t="shared" si="37"/>
        <v>792</v>
      </c>
    </row>
    <row r="41" spans="1:48" x14ac:dyDescent="0.25">
      <c r="A41" s="140">
        <v>121</v>
      </c>
      <c r="B41" s="56">
        <v>1221</v>
      </c>
      <c r="C41" s="56" t="s">
        <v>4</v>
      </c>
      <c r="D41" s="56"/>
      <c r="E41" s="101" t="str">
        <f t="shared" si="36"/>
        <v>+</v>
      </c>
      <c r="F41" s="56" t="s">
        <v>82</v>
      </c>
      <c r="G41" s="56"/>
      <c r="H41" s="56" t="str">
        <f t="shared" si="32"/>
        <v>přejezd/</v>
      </c>
      <c r="I41" s="56"/>
      <c r="J41" s="102" t="s">
        <v>6</v>
      </c>
      <c r="K41" s="103">
        <v>0.52430555555555558</v>
      </c>
      <c r="L41" s="119">
        <v>0.52430555555555558</v>
      </c>
      <c r="M41" s="68" t="str">
        <f>O40</f>
        <v>Velké Meziříčí,,Zámecké schody</v>
      </c>
      <c r="N41" s="119">
        <v>0.52777777777777779</v>
      </c>
      <c r="O41" s="68" t="str">
        <f>M96</f>
        <v>Velké Meziříčí,,aut.nádr.</v>
      </c>
      <c r="P41" s="56" t="str">
        <f t="shared" si="26"/>
        <v>OK</v>
      </c>
      <c r="Q41" s="105">
        <f t="shared" si="27"/>
        <v>3.4722222222222099E-3</v>
      </c>
      <c r="R41" s="105">
        <f t="shared" si="28"/>
        <v>0</v>
      </c>
      <c r="S41" s="105">
        <f t="shared" si="29"/>
        <v>3.4722222222222099E-3</v>
      </c>
      <c r="T41" s="105">
        <f t="shared" si="33"/>
        <v>0</v>
      </c>
      <c r="U41" s="56">
        <v>0</v>
      </c>
      <c r="V41" s="56">
        <f>INDEX('Počty dní'!L:P,MATCH(E41,'Počty dní'!N:N,0),4)</f>
        <v>60</v>
      </c>
      <c r="W41" s="166">
        <f t="shared" si="37"/>
        <v>0</v>
      </c>
      <c r="X41" s="21"/>
      <c r="AL41" s="27"/>
      <c r="AM41" s="27"/>
      <c r="AP41" s="16"/>
      <c r="AQ41" s="16"/>
      <c r="AR41" s="16"/>
      <c r="AS41" s="16"/>
      <c r="AT41" s="16"/>
      <c r="AU41" s="28"/>
      <c r="AV41" s="28"/>
    </row>
    <row r="42" spans="1:48" x14ac:dyDescent="0.25">
      <c r="A42" s="140">
        <v>121</v>
      </c>
      <c r="B42" s="56">
        <v>1221</v>
      </c>
      <c r="C42" s="56" t="s">
        <v>3</v>
      </c>
      <c r="D42" s="56"/>
      <c r="E42" s="101" t="str">
        <f t="shared" si="36"/>
        <v>6+</v>
      </c>
      <c r="F42" s="56" t="s">
        <v>126</v>
      </c>
      <c r="G42" s="64">
        <v>105</v>
      </c>
      <c r="H42" s="56" t="str">
        <f t="shared" ref="H42:H43" si="38">CONCATENATE(F42,"/",G42)</f>
        <v>XXX104/105</v>
      </c>
      <c r="I42" s="56" t="s">
        <v>5</v>
      </c>
      <c r="J42" s="56" t="s">
        <v>6</v>
      </c>
      <c r="K42" s="103">
        <v>0.56319444444444444</v>
      </c>
      <c r="L42" s="119">
        <v>0.56388888888888888</v>
      </c>
      <c r="M42" s="57" t="s">
        <v>29</v>
      </c>
      <c r="N42" s="119">
        <v>0.57222222222222219</v>
      </c>
      <c r="O42" s="57" t="s">
        <v>39</v>
      </c>
      <c r="P42" s="56" t="str">
        <f t="shared" si="26"/>
        <v>OK</v>
      </c>
      <c r="Q42" s="105">
        <f t="shared" si="27"/>
        <v>8.3333333333333037E-3</v>
      </c>
      <c r="R42" s="105">
        <f t="shared" si="28"/>
        <v>6.9444444444444198E-4</v>
      </c>
      <c r="S42" s="105">
        <f t="shared" si="29"/>
        <v>9.0277777777777457E-3</v>
      </c>
      <c r="T42" s="105">
        <f t="shared" si="33"/>
        <v>3.5416666666666652E-2</v>
      </c>
      <c r="U42" s="56">
        <v>6.1</v>
      </c>
      <c r="V42" s="56">
        <f>INDEX('Počty dní'!L:P,MATCH(E42,'Počty dní'!N:N,0),4)</f>
        <v>112</v>
      </c>
      <c r="W42" s="166">
        <f t="shared" si="37"/>
        <v>683.19999999999993</v>
      </c>
    </row>
    <row r="43" spans="1:48" x14ac:dyDescent="0.25">
      <c r="A43" s="140">
        <v>121</v>
      </c>
      <c r="B43" s="56">
        <v>1221</v>
      </c>
      <c r="C43" s="56" t="s">
        <v>3</v>
      </c>
      <c r="D43" s="56"/>
      <c r="E43" s="101" t="str">
        <f t="shared" si="36"/>
        <v>6+</v>
      </c>
      <c r="F43" s="56" t="s">
        <v>126</v>
      </c>
      <c r="G43" s="64">
        <v>106</v>
      </c>
      <c r="H43" s="56" t="str">
        <f t="shared" si="38"/>
        <v>XXX104/106</v>
      </c>
      <c r="I43" s="56" t="s">
        <v>5</v>
      </c>
      <c r="J43" s="56" t="s">
        <v>6</v>
      </c>
      <c r="K43" s="103">
        <v>0.59305555555555556</v>
      </c>
      <c r="L43" s="119">
        <v>0.59375</v>
      </c>
      <c r="M43" s="57" t="s">
        <v>39</v>
      </c>
      <c r="N43" s="119">
        <v>0.6020833333333333</v>
      </c>
      <c r="O43" s="57" t="s">
        <v>29</v>
      </c>
      <c r="P43" s="56" t="str">
        <f t="shared" si="26"/>
        <v>OK</v>
      </c>
      <c r="Q43" s="105">
        <f t="shared" si="27"/>
        <v>8.3333333333333037E-3</v>
      </c>
      <c r="R43" s="105">
        <f t="shared" si="28"/>
        <v>6.9444444444444198E-4</v>
      </c>
      <c r="S43" s="105">
        <f t="shared" si="29"/>
        <v>9.0277777777777457E-3</v>
      </c>
      <c r="T43" s="105">
        <f t="shared" si="33"/>
        <v>2.083333333333337E-2</v>
      </c>
      <c r="U43" s="56">
        <v>6.1</v>
      </c>
      <c r="V43" s="56">
        <f>INDEX('Počty dní'!L:P,MATCH(E43,'Počty dní'!N:N,0),4)</f>
        <v>112</v>
      </c>
      <c r="W43" s="166">
        <f t="shared" si="37"/>
        <v>683.19999999999993</v>
      </c>
    </row>
    <row r="44" spans="1:48" x14ac:dyDescent="0.25">
      <c r="A44" s="140">
        <v>121</v>
      </c>
      <c r="B44" s="56">
        <v>1221</v>
      </c>
      <c r="C44" s="56" t="s">
        <v>4</v>
      </c>
      <c r="D44" s="56"/>
      <c r="E44" s="101" t="str">
        <f t="shared" si="36"/>
        <v>+</v>
      </c>
      <c r="F44" s="56" t="s">
        <v>126</v>
      </c>
      <c r="G44" s="64">
        <v>107</v>
      </c>
      <c r="H44" s="56" t="str">
        <f>CONCATENATE(F44,"/",G44)</f>
        <v>XXX104/107</v>
      </c>
      <c r="I44" s="56" t="s">
        <v>5</v>
      </c>
      <c r="J44" s="56" t="s">
        <v>6</v>
      </c>
      <c r="K44" s="103">
        <v>0.64652777777777781</v>
      </c>
      <c r="L44" s="119">
        <v>0.64722222222222225</v>
      </c>
      <c r="M44" s="57" t="s">
        <v>29</v>
      </c>
      <c r="N44" s="119">
        <v>0.66319444444444442</v>
      </c>
      <c r="O44" s="57" t="s">
        <v>37</v>
      </c>
      <c r="P44" s="56" t="str">
        <f t="shared" si="26"/>
        <v>OK</v>
      </c>
      <c r="Q44" s="105">
        <f t="shared" si="27"/>
        <v>1.5972222222222165E-2</v>
      </c>
      <c r="R44" s="105">
        <f t="shared" si="28"/>
        <v>6.9444444444444198E-4</v>
      </c>
      <c r="S44" s="105">
        <f t="shared" si="29"/>
        <v>1.6666666666666607E-2</v>
      </c>
      <c r="T44" s="105">
        <f t="shared" si="33"/>
        <v>4.4444444444444509E-2</v>
      </c>
      <c r="U44" s="56">
        <v>12.7</v>
      </c>
      <c r="V44" s="56">
        <f>INDEX('Počty dní'!L:P,MATCH(E44,'Počty dní'!N:N,0),4)</f>
        <v>60</v>
      </c>
      <c r="W44" s="166">
        <f t="shared" si="37"/>
        <v>762</v>
      </c>
    </row>
    <row r="45" spans="1:48" x14ac:dyDescent="0.25">
      <c r="A45" s="140">
        <v>121</v>
      </c>
      <c r="B45" s="56">
        <v>1221</v>
      </c>
      <c r="C45" s="56" t="s">
        <v>4</v>
      </c>
      <c r="D45" s="56"/>
      <c r="E45" s="101" t="str">
        <f t="shared" si="36"/>
        <v>+</v>
      </c>
      <c r="F45" s="56" t="s">
        <v>126</v>
      </c>
      <c r="G45" s="64">
        <v>108</v>
      </c>
      <c r="H45" s="56" t="str">
        <f>CONCATENATE(F45,"/",G45)</f>
        <v>XXX104/108</v>
      </c>
      <c r="I45" s="56" t="s">
        <v>5</v>
      </c>
      <c r="J45" s="56" t="s">
        <v>6</v>
      </c>
      <c r="K45" s="103">
        <v>0.66874999999999996</v>
      </c>
      <c r="L45" s="119">
        <v>0.6694444444444444</v>
      </c>
      <c r="M45" s="57" t="s">
        <v>37</v>
      </c>
      <c r="N45" s="119">
        <v>0.68541666666666667</v>
      </c>
      <c r="O45" s="57" t="s">
        <v>29</v>
      </c>
      <c r="P45" s="56" t="str">
        <f t="shared" si="26"/>
        <v>OK</v>
      </c>
      <c r="Q45" s="105">
        <f t="shared" si="27"/>
        <v>1.5972222222222276E-2</v>
      </c>
      <c r="R45" s="105">
        <f t="shared" si="28"/>
        <v>6.9444444444444198E-4</v>
      </c>
      <c r="S45" s="105">
        <f t="shared" si="29"/>
        <v>1.6666666666666718E-2</v>
      </c>
      <c r="T45" s="105">
        <f t="shared" si="33"/>
        <v>5.5555555555555358E-3</v>
      </c>
      <c r="U45" s="56">
        <v>12.7</v>
      </c>
      <c r="V45" s="56">
        <f>INDEX('Počty dní'!L:P,MATCH(E45,'Počty dní'!N:N,0),4)</f>
        <v>60</v>
      </c>
      <c r="W45" s="166">
        <f t="shared" si="37"/>
        <v>762</v>
      </c>
    </row>
    <row r="46" spans="1:48" x14ac:dyDescent="0.25">
      <c r="A46" s="140">
        <v>121</v>
      </c>
      <c r="B46" s="56">
        <v>1221</v>
      </c>
      <c r="C46" s="56" t="s">
        <v>3</v>
      </c>
      <c r="D46" s="56"/>
      <c r="E46" s="101" t="str">
        <f t="shared" si="36"/>
        <v>6+</v>
      </c>
      <c r="F46" s="56" t="s">
        <v>137</v>
      </c>
      <c r="G46" s="64">
        <v>107</v>
      </c>
      <c r="H46" s="56" t="str">
        <f>CONCATENATE(F46,"/",G46)</f>
        <v>XXX460/107</v>
      </c>
      <c r="I46" s="56" t="s">
        <v>6</v>
      </c>
      <c r="J46" s="102" t="s">
        <v>6</v>
      </c>
      <c r="K46" s="103">
        <v>0.69097222222222221</v>
      </c>
      <c r="L46" s="119">
        <v>0.69236111111111109</v>
      </c>
      <c r="M46" s="57" t="s">
        <v>29</v>
      </c>
      <c r="N46" s="119">
        <v>0.72430555555555554</v>
      </c>
      <c r="O46" s="148" t="s">
        <v>41</v>
      </c>
      <c r="P46" s="56" t="str">
        <f t="shared" si="26"/>
        <v>OK</v>
      </c>
      <c r="Q46" s="105">
        <f t="shared" si="27"/>
        <v>3.1944444444444442E-2</v>
      </c>
      <c r="R46" s="105">
        <f t="shared" si="28"/>
        <v>1.388888888888884E-3</v>
      </c>
      <c r="S46" s="105">
        <f t="shared" si="29"/>
        <v>3.3333333333333326E-2</v>
      </c>
      <c r="T46" s="105">
        <f t="shared" si="33"/>
        <v>5.5555555555555358E-3</v>
      </c>
      <c r="U46" s="56">
        <v>25.4</v>
      </c>
      <c r="V46" s="56">
        <f>INDEX('Počty dní'!L:P,MATCH(E46,'Počty dní'!N:N,0),4)</f>
        <v>112</v>
      </c>
      <c r="W46" s="166">
        <f t="shared" ref="W46" si="39">V46*U46</f>
        <v>2844.7999999999997</v>
      </c>
    </row>
    <row r="47" spans="1:48" ht="15.75" thickBot="1" x14ac:dyDescent="0.3">
      <c r="A47" s="141">
        <v>121</v>
      </c>
      <c r="B47" s="58">
        <v>1221</v>
      </c>
      <c r="C47" s="58" t="s">
        <v>3</v>
      </c>
      <c r="D47" s="58"/>
      <c r="E47" s="168" t="str">
        <f t="shared" ref="E47" si="40">CONCATENATE(C47,D47)</f>
        <v>6+</v>
      </c>
      <c r="F47" s="58" t="s">
        <v>137</v>
      </c>
      <c r="G47" s="187">
        <v>108</v>
      </c>
      <c r="H47" s="58" t="str">
        <f t="shared" ref="H47" si="41">CONCATENATE(F47,"/",G47)</f>
        <v>XXX460/108</v>
      </c>
      <c r="I47" s="58" t="s">
        <v>6</v>
      </c>
      <c r="J47" s="106" t="s">
        <v>6</v>
      </c>
      <c r="K47" s="107">
        <v>0.77430555555555547</v>
      </c>
      <c r="L47" s="146">
        <v>0.77638888888888891</v>
      </c>
      <c r="M47" s="214" t="s">
        <v>41</v>
      </c>
      <c r="N47" s="146">
        <v>0.80763888888888891</v>
      </c>
      <c r="O47" s="59" t="s">
        <v>29</v>
      </c>
      <c r="P47" s="158"/>
      <c r="Q47" s="170">
        <f t="shared" si="27"/>
        <v>3.125E-2</v>
      </c>
      <c r="R47" s="170">
        <f t="shared" si="28"/>
        <v>2.083333333333437E-3</v>
      </c>
      <c r="S47" s="170">
        <f t="shared" si="29"/>
        <v>3.3333333333333437E-2</v>
      </c>
      <c r="T47" s="170">
        <f t="shared" si="33"/>
        <v>4.9999999999999933E-2</v>
      </c>
      <c r="U47" s="58">
        <v>25.4</v>
      </c>
      <c r="V47" s="58">
        <f>INDEX('Počty dní'!L:P,MATCH(E47,'Počty dní'!N:N,0),4)</f>
        <v>112</v>
      </c>
      <c r="W47" s="171">
        <f t="shared" ref="W47" si="42">V47*U47</f>
        <v>2844.7999999999997</v>
      </c>
    </row>
    <row r="48" spans="1:48" ht="15.75" thickBot="1" x14ac:dyDescent="0.3">
      <c r="A48" s="172" t="str">
        <f ca="1">CONCATENATE(INDIRECT("R[-1]C[0]",FALSE),"celkem")</f>
        <v>121celkem</v>
      </c>
      <c r="B48" s="173"/>
      <c r="C48" s="173" t="str">
        <f ca="1">INDIRECT("R[-1]C[12]",FALSE)</f>
        <v>Velké Meziříčí,,aut.nádr.</v>
      </c>
      <c r="D48" s="174"/>
      <c r="E48" s="173"/>
      <c r="F48" s="175"/>
      <c r="G48" s="173"/>
      <c r="H48" s="176"/>
      <c r="I48" s="177"/>
      <c r="J48" s="178" t="str">
        <f ca="1">INDIRECT("R[-3]C[0]",FALSE)</f>
        <v>V</v>
      </c>
      <c r="K48" s="179"/>
      <c r="L48" s="213"/>
      <c r="M48" s="181"/>
      <c r="N48" s="213"/>
      <c r="O48" s="182"/>
      <c r="P48" s="173"/>
      <c r="Q48" s="183">
        <f>SUM(Q32:Q47)</f>
        <v>0.27708333333333324</v>
      </c>
      <c r="R48" s="183">
        <f>SUM(R32:R47)</f>
        <v>1.9444444444444542E-2</v>
      </c>
      <c r="S48" s="183">
        <f>SUM(S32:S47)</f>
        <v>0.29652777777777778</v>
      </c>
      <c r="T48" s="183">
        <f>SUM(T32:T47)</f>
        <v>0.28125</v>
      </c>
      <c r="U48" s="184">
        <f>SUM(U32:U47)</f>
        <v>213.4</v>
      </c>
      <c r="V48" s="185"/>
      <c r="W48" s="186">
        <f>SUM(W32:W47)</f>
        <v>16714.400000000001</v>
      </c>
      <c r="X48" s="21"/>
    </row>
    <row r="49" spans="1:48" x14ac:dyDescent="0.25">
      <c r="E49" s="116"/>
      <c r="G49" s="67"/>
      <c r="K49" s="117"/>
      <c r="L49" s="147"/>
      <c r="M49" s="63"/>
      <c r="N49" s="147"/>
      <c r="O49" s="63"/>
    </row>
    <row r="50" spans="1:48" ht="15.75" thickBot="1" x14ac:dyDescent="0.3">
      <c r="E50" s="116"/>
      <c r="G50" s="67"/>
      <c r="K50" s="117"/>
      <c r="L50" s="147"/>
      <c r="M50" s="63"/>
      <c r="N50" s="147"/>
      <c r="O50" s="63"/>
    </row>
    <row r="51" spans="1:48" x14ac:dyDescent="0.25">
      <c r="A51" s="138">
        <v>122</v>
      </c>
      <c r="B51" s="53">
        <v>1222</v>
      </c>
      <c r="C51" s="53" t="s">
        <v>3</v>
      </c>
      <c r="D51" s="53"/>
      <c r="E51" s="160" t="str">
        <f>CONCATENATE(C51,D51)</f>
        <v>6+</v>
      </c>
      <c r="F51" s="53" t="s">
        <v>137</v>
      </c>
      <c r="G51" s="188">
        <v>101</v>
      </c>
      <c r="H51" s="53" t="str">
        <f>CONCATENATE(F51,"/",G51)</f>
        <v>XXX460/101</v>
      </c>
      <c r="I51" s="53" t="s">
        <v>5</v>
      </c>
      <c r="J51" s="96" t="s">
        <v>6</v>
      </c>
      <c r="K51" s="162">
        <v>0.19097222222222221</v>
      </c>
      <c r="L51" s="212">
        <v>0.19236111111111112</v>
      </c>
      <c r="M51" s="164" t="s">
        <v>29</v>
      </c>
      <c r="N51" s="212">
        <v>0.22361111111111109</v>
      </c>
      <c r="O51" s="215" t="s">
        <v>41</v>
      </c>
      <c r="P51" s="53" t="str">
        <f t="shared" ref="P51:P61" si="43">IF(M52=O51,"OK","POZOR")</f>
        <v>OK</v>
      </c>
      <c r="Q51" s="165">
        <f t="shared" ref="Q51:Q62" si="44">IF(ISNUMBER(G51),N51-L51,IF(F51="přejezd",N51-L51,0))</f>
        <v>3.1249999999999972E-2</v>
      </c>
      <c r="R51" s="165">
        <f t="shared" ref="R51:R62" si="45">IF(ISNUMBER(G51),L51-K51,0)</f>
        <v>1.3888888888889117E-3</v>
      </c>
      <c r="S51" s="165">
        <f t="shared" ref="S51:S62" si="46">Q51+R51</f>
        <v>3.2638888888888884E-2</v>
      </c>
      <c r="T51" s="165"/>
      <c r="U51" s="53">
        <v>25.4</v>
      </c>
      <c r="V51" s="53">
        <f>INDEX('Počty dní'!L:P,MATCH(E51,'Počty dní'!N:N,0),4)</f>
        <v>112</v>
      </c>
      <c r="W51" s="98">
        <f t="shared" ref="W51:W52" si="47">V51*U51</f>
        <v>2844.7999999999997</v>
      </c>
    </row>
    <row r="52" spans="1:48" x14ac:dyDescent="0.25">
      <c r="A52" s="140">
        <v>122</v>
      </c>
      <c r="B52" s="56">
        <v>1222</v>
      </c>
      <c r="C52" s="56" t="s">
        <v>3</v>
      </c>
      <c r="D52" s="56"/>
      <c r="E52" s="101" t="str">
        <f t="shared" ref="E52" si="48">CONCATENATE(C52,D52)</f>
        <v>6+</v>
      </c>
      <c r="F52" s="56" t="s">
        <v>137</v>
      </c>
      <c r="G52" s="64">
        <v>102</v>
      </c>
      <c r="H52" s="56" t="str">
        <f t="shared" ref="H52" si="49">CONCATENATE(F52,"/",G52)</f>
        <v>XXX460/102</v>
      </c>
      <c r="I52" s="56" t="s">
        <v>5</v>
      </c>
      <c r="J52" s="102" t="s">
        <v>6</v>
      </c>
      <c r="K52" s="103">
        <v>0.27430555555555552</v>
      </c>
      <c r="L52" s="119">
        <v>0.27638888888888885</v>
      </c>
      <c r="M52" s="148" t="s">
        <v>41</v>
      </c>
      <c r="N52" s="119">
        <v>0.30763888888888891</v>
      </c>
      <c r="O52" s="57" t="s">
        <v>29</v>
      </c>
      <c r="P52" s="56" t="str">
        <f t="shared" si="43"/>
        <v>OK</v>
      </c>
      <c r="Q52" s="105">
        <f t="shared" si="44"/>
        <v>3.1250000000000056E-2</v>
      </c>
      <c r="R52" s="105">
        <f t="shared" si="45"/>
        <v>2.0833333333333259E-3</v>
      </c>
      <c r="S52" s="105">
        <f t="shared" si="46"/>
        <v>3.3333333333333381E-2</v>
      </c>
      <c r="T52" s="105">
        <f t="shared" ref="T52:T62" si="50">K52-N51</f>
        <v>5.0694444444444431E-2</v>
      </c>
      <c r="U52" s="56">
        <v>25.4</v>
      </c>
      <c r="V52" s="56">
        <f>INDEX('Počty dní'!L:P,MATCH(E52,'Počty dní'!N:N,0),4)</f>
        <v>112</v>
      </c>
      <c r="W52" s="166">
        <f t="shared" si="47"/>
        <v>2844.7999999999997</v>
      </c>
    </row>
    <row r="53" spans="1:48" x14ac:dyDescent="0.25">
      <c r="A53" s="140">
        <v>122</v>
      </c>
      <c r="B53" s="56">
        <v>1222</v>
      </c>
      <c r="C53" s="56" t="s">
        <v>4</v>
      </c>
      <c r="D53" s="56"/>
      <c r="E53" s="101" t="str">
        <f>CONCATENATE(C53,D53)</f>
        <v>+</v>
      </c>
      <c r="F53" s="56" t="s">
        <v>82</v>
      </c>
      <c r="G53" s="56"/>
      <c r="H53" s="56" t="str">
        <f t="shared" ref="H53" si="51">CONCATENATE(F53,"/",G53)</f>
        <v>přejezd/</v>
      </c>
      <c r="I53" s="56"/>
      <c r="J53" s="56" t="s">
        <v>6</v>
      </c>
      <c r="K53" s="103">
        <v>0.33680555555555558</v>
      </c>
      <c r="L53" s="119">
        <v>0.33680555555555558</v>
      </c>
      <c r="M53" s="68" t="str">
        <f>O33</f>
        <v>Velké Meziříčí,,aut.nádr.</v>
      </c>
      <c r="N53" s="119">
        <v>0.33958333333333335</v>
      </c>
      <c r="O53" s="68" t="str">
        <f>M54</f>
        <v>Velké Meziříčí,,Novosady</v>
      </c>
      <c r="P53" s="56" t="str">
        <f t="shared" si="43"/>
        <v>OK</v>
      </c>
      <c r="Q53" s="105">
        <f t="shared" si="44"/>
        <v>2.7777777777777679E-3</v>
      </c>
      <c r="R53" s="105">
        <f t="shared" si="45"/>
        <v>0</v>
      </c>
      <c r="S53" s="105">
        <f t="shared" si="46"/>
        <v>2.7777777777777679E-3</v>
      </c>
      <c r="T53" s="105">
        <f t="shared" si="50"/>
        <v>2.9166666666666674E-2</v>
      </c>
      <c r="U53" s="56">
        <v>0</v>
      </c>
      <c r="V53" s="56">
        <f>INDEX('Počty dní'!L:P,MATCH(E53,'Počty dní'!N:N,0),4)</f>
        <v>60</v>
      </c>
      <c r="W53" s="166">
        <f>V53*U53</f>
        <v>0</v>
      </c>
      <c r="X53" s="21"/>
      <c r="AL53" s="27"/>
      <c r="AM53" s="27"/>
      <c r="AP53" s="16"/>
      <c r="AQ53" s="16"/>
      <c r="AR53" s="16"/>
      <c r="AS53" s="16"/>
      <c r="AT53" s="16"/>
      <c r="AU53" s="28"/>
      <c r="AV53" s="28"/>
    </row>
    <row r="54" spans="1:48" x14ac:dyDescent="0.25">
      <c r="A54" s="140">
        <v>122</v>
      </c>
      <c r="B54" s="56">
        <v>1222</v>
      </c>
      <c r="C54" s="56" t="s">
        <v>4</v>
      </c>
      <c r="D54" s="56"/>
      <c r="E54" s="101" t="str">
        <f>CONCATENATE(C54,D54)</f>
        <v>+</v>
      </c>
      <c r="F54" s="56" t="s">
        <v>150</v>
      </c>
      <c r="G54" s="64">
        <v>101</v>
      </c>
      <c r="H54" s="56" t="str">
        <f>CONCATENATE(F54,"/",G54)</f>
        <v>XXX113/101</v>
      </c>
      <c r="I54" s="56" t="s">
        <v>5</v>
      </c>
      <c r="J54" s="56" t="s">
        <v>6</v>
      </c>
      <c r="K54" s="103">
        <v>0.33958333333333335</v>
      </c>
      <c r="L54" s="119">
        <v>0.34027777777777773</v>
      </c>
      <c r="M54" s="68" t="s">
        <v>31</v>
      </c>
      <c r="N54" s="119">
        <v>0.34652777777777777</v>
      </c>
      <c r="O54" s="68" t="s">
        <v>52</v>
      </c>
      <c r="P54" s="56" t="str">
        <f t="shared" si="43"/>
        <v>OK</v>
      </c>
      <c r="Q54" s="105">
        <f t="shared" si="44"/>
        <v>6.2500000000000333E-3</v>
      </c>
      <c r="R54" s="105">
        <f t="shared" si="45"/>
        <v>6.9444444444438647E-4</v>
      </c>
      <c r="S54" s="105">
        <f t="shared" si="46"/>
        <v>6.9444444444444198E-3</v>
      </c>
      <c r="T54" s="105">
        <f t="shared" si="50"/>
        <v>0</v>
      </c>
      <c r="U54" s="56">
        <v>4.7</v>
      </c>
      <c r="V54" s="56">
        <f>INDEX('Počty dní'!L:P,MATCH(E54,'Počty dní'!N:N,0),4)</f>
        <v>60</v>
      </c>
      <c r="W54" s="166">
        <f>V54*U54</f>
        <v>282</v>
      </c>
    </row>
    <row r="55" spans="1:48" x14ac:dyDescent="0.25">
      <c r="A55" s="140">
        <v>122</v>
      </c>
      <c r="B55" s="56">
        <v>1222</v>
      </c>
      <c r="C55" s="56" t="s">
        <v>4</v>
      </c>
      <c r="D55" s="56"/>
      <c r="E55" s="101" t="str">
        <f>CONCATENATE(C55,D55)</f>
        <v>+</v>
      </c>
      <c r="F55" s="56" t="s">
        <v>150</v>
      </c>
      <c r="G55" s="64">
        <v>102</v>
      </c>
      <c r="H55" s="56" t="str">
        <f>CONCATENATE(F55,"/",G55)</f>
        <v>XXX113/102</v>
      </c>
      <c r="I55" s="56" t="s">
        <v>5</v>
      </c>
      <c r="J55" s="56" t="s">
        <v>6</v>
      </c>
      <c r="K55" s="103">
        <v>0.34652777777777777</v>
      </c>
      <c r="L55" s="119">
        <v>0.34791666666666665</v>
      </c>
      <c r="M55" s="68" t="s">
        <v>52</v>
      </c>
      <c r="N55" s="119">
        <v>0.35694444444444445</v>
      </c>
      <c r="O55" s="68" t="s">
        <v>31</v>
      </c>
      <c r="P55" s="56" t="str">
        <f t="shared" si="43"/>
        <v>OK</v>
      </c>
      <c r="Q55" s="105">
        <f t="shared" si="44"/>
        <v>9.0277777777778012E-3</v>
      </c>
      <c r="R55" s="105">
        <f t="shared" si="45"/>
        <v>1.388888888888884E-3</v>
      </c>
      <c r="S55" s="105">
        <f t="shared" si="46"/>
        <v>1.0416666666666685E-2</v>
      </c>
      <c r="T55" s="105">
        <f t="shared" si="50"/>
        <v>0</v>
      </c>
      <c r="U55" s="56">
        <v>8</v>
      </c>
      <c r="V55" s="56">
        <f>INDEX('Počty dní'!L:P,MATCH(E55,'Počty dní'!N:N,0),4)</f>
        <v>60</v>
      </c>
      <c r="W55" s="166">
        <f>V55*U55</f>
        <v>480</v>
      </c>
    </row>
    <row r="56" spans="1:48" x14ac:dyDescent="0.25">
      <c r="A56" s="140">
        <v>122</v>
      </c>
      <c r="B56" s="56">
        <v>1222</v>
      </c>
      <c r="C56" s="56" t="s">
        <v>4</v>
      </c>
      <c r="D56" s="56"/>
      <c r="E56" s="101" t="str">
        <f>CONCATENATE(C56,D56)</f>
        <v>+</v>
      </c>
      <c r="F56" s="56" t="s">
        <v>82</v>
      </c>
      <c r="G56" s="56"/>
      <c r="H56" s="56" t="str">
        <f>CONCATENATE(F56,"/",G56)</f>
        <v>přejezd/</v>
      </c>
      <c r="I56" s="56"/>
      <c r="J56" s="56" t="s">
        <v>6</v>
      </c>
      <c r="K56" s="103">
        <v>0.35694444444444445</v>
      </c>
      <c r="L56" s="119">
        <v>0.35694444444444445</v>
      </c>
      <c r="M56" s="68" t="s">
        <v>31</v>
      </c>
      <c r="N56" s="119">
        <v>0.35902777777777778</v>
      </c>
      <c r="O56" s="57" t="s">
        <v>29</v>
      </c>
      <c r="P56" s="56" t="str">
        <f t="shared" si="43"/>
        <v>OK</v>
      </c>
      <c r="Q56" s="105">
        <f t="shared" si="44"/>
        <v>2.0833333333333259E-3</v>
      </c>
      <c r="R56" s="105">
        <f t="shared" si="45"/>
        <v>0</v>
      </c>
      <c r="S56" s="105">
        <f t="shared" si="46"/>
        <v>2.0833333333333259E-3</v>
      </c>
      <c r="T56" s="105">
        <f t="shared" si="50"/>
        <v>0</v>
      </c>
      <c r="U56" s="56">
        <v>0</v>
      </c>
      <c r="V56" s="56">
        <f>INDEX('Počty dní'!L:P,MATCH(E56,'Počty dní'!N:N,0),4)</f>
        <v>60</v>
      </c>
      <c r="W56" s="166">
        <f>V56*U56</f>
        <v>0</v>
      </c>
      <c r="X56" s="21"/>
      <c r="AL56" s="27"/>
      <c r="AM56" s="27"/>
      <c r="AP56" s="16"/>
      <c r="AQ56" s="16"/>
      <c r="AR56" s="16"/>
      <c r="AS56" s="16"/>
      <c r="AT56" s="16"/>
      <c r="AU56" s="28"/>
      <c r="AV56" s="28"/>
    </row>
    <row r="57" spans="1:48" x14ac:dyDescent="0.25">
      <c r="A57" s="140">
        <v>122</v>
      </c>
      <c r="B57" s="56">
        <v>1222</v>
      </c>
      <c r="C57" s="56" t="s">
        <v>3</v>
      </c>
      <c r="D57" s="56"/>
      <c r="E57" s="101" t="str">
        <f>CONCATENATE(C57,D57)</f>
        <v>6+</v>
      </c>
      <c r="F57" s="56" t="s">
        <v>137</v>
      </c>
      <c r="G57" s="64">
        <v>103</v>
      </c>
      <c r="H57" s="56" t="str">
        <f>CONCATENATE(F57,"/",G57)</f>
        <v>XXX460/103</v>
      </c>
      <c r="I57" s="56" t="s">
        <v>6</v>
      </c>
      <c r="J57" s="102" t="s">
        <v>6</v>
      </c>
      <c r="K57" s="103">
        <v>0.35902777777777778</v>
      </c>
      <c r="L57" s="119">
        <v>0.35902777777777778</v>
      </c>
      <c r="M57" s="57" t="s">
        <v>29</v>
      </c>
      <c r="N57" s="119">
        <v>0.39027777777777778</v>
      </c>
      <c r="O57" s="148" t="s">
        <v>41</v>
      </c>
      <c r="P57" s="56" t="str">
        <f t="shared" si="43"/>
        <v>OK</v>
      </c>
      <c r="Q57" s="105">
        <f t="shared" si="44"/>
        <v>3.125E-2</v>
      </c>
      <c r="R57" s="105">
        <f t="shared" si="45"/>
        <v>0</v>
      </c>
      <c r="S57" s="105">
        <f t="shared" si="46"/>
        <v>3.125E-2</v>
      </c>
      <c r="T57" s="105">
        <f t="shared" si="50"/>
        <v>0</v>
      </c>
      <c r="U57" s="56">
        <v>25.4</v>
      </c>
      <c r="V57" s="56">
        <f>INDEX('Počty dní'!L:P,MATCH(E57,'Počty dní'!N:N,0),4)</f>
        <v>112</v>
      </c>
      <c r="W57" s="166">
        <f t="shared" ref="W57:W58" si="52">V57*U57</f>
        <v>2844.7999999999997</v>
      </c>
    </row>
    <row r="58" spans="1:48" x14ac:dyDescent="0.25">
      <c r="A58" s="140">
        <v>122</v>
      </c>
      <c r="B58" s="56">
        <v>1222</v>
      </c>
      <c r="C58" s="56" t="s">
        <v>3</v>
      </c>
      <c r="D58" s="56"/>
      <c r="E58" s="101" t="str">
        <f t="shared" ref="E58" si="53">CONCATENATE(C58,D58)</f>
        <v>6+</v>
      </c>
      <c r="F58" s="56" t="s">
        <v>137</v>
      </c>
      <c r="G58" s="64">
        <v>104</v>
      </c>
      <c r="H58" s="56" t="str">
        <f t="shared" ref="H58" si="54">CONCATENATE(F58,"/",G58)</f>
        <v>XXX460/104</v>
      </c>
      <c r="I58" s="56" t="s">
        <v>6</v>
      </c>
      <c r="J58" s="102" t="s">
        <v>6</v>
      </c>
      <c r="K58" s="103">
        <v>0.44097222222222227</v>
      </c>
      <c r="L58" s="119">
        <v>0.44305555555555554</v>
      </c>
      <c r="M58" s="148" t="s">
        <v>41</v>
      </c>
      <c r="N58" s="119">
        <v>0.47430555555555554</v>
      </c>
      <c r="O58" s="57" t="s">
        <v>29</v>
      </c>
      <c r="P58" s="56" t="str">
        <f t="shared" si="43"/>
        <v>OK</v>
      </c>
      <c r="Q58" s="105">
        <f t="shared" si="44"/>
        <v>3.125E-2</v>
      </c>
      <c r="R58" s="105">
        <f t="shared" si="45"/>
        <v>2.0833333333332704E-3</v>
      </c>
      <c r="S58" s="105">
        <f t="shared" si="46"/>
        <v>3.333333333333327E-2</v>
      </c>
      <c r="T58" s="105">
        <f t="shared" si="50"/>
        <v>5.0694444444444486E-2</v>
      </c>
      <c r="U58" s="56">
        <v>25.4</v>
      </c>
      <c r="V58" s="56">
        <f>INDEX('Počty dní'!L:P,MATCH(E58,'Počty dní'!N:N,0),4)</f>
        <v>112</v>
      </c>
      <c r="W58" s="166">
        <f t="shared" si="52"/>
        <v>2844.7999999999997</v>
      </c>
    </row>
    <row r="59" spans="1:48" x14ac:dyDescent="0.25">
      <c r="A59" s="140">
        <v>122</v>
      </c>
      <c r="B59" s="56">
        <v>1222</v>
      </c>
      <c r="C59" s="56" t="s">
        <v>4</v>
      </c>
      <c r="D59" s="56"/>
      <c r="E59" s="101" t="str">
        <f t="shared" ref="E59:E60" si="55">CONCATENATE(C59,D59)</f>
        <v>+</v>
      </c>
      <c r="F59" s="56" t="s">
        <v>132</v>
      </c>
      <c r="G59" s="64">
        <v>104</v>
      </c>
      <c r="H59" s="56" t="str">
        <f>CONCATENATE(F59,"/",G59)</f>
        <v>XXX115/104</v>
      </c>
      <c r="I59" s="56" t="s">
        <v>5</v>
      </c>
      <c r="J59" s="102" t="s">
        <v>6</v>
      </c>
      <c r="K59" s="103">
        <v>0.53125</v>
      </c>
      <c r="L59" s="119">
        <v>0.53333333333333333</v>
      </c>
      <c r="M59" s="57" t="s">
        <v>29</v>
      </c>
      <c r="N59" s="119">
        <v>0.59097222222222223</v>
      </c>
      <c r="O59" s="57" t="s">
        <v>56</v>
      </c>
      <c r="P59" s="56" t="str">
        <f t="shared" si="43"/>
        <v>OK</v>
      </c>
      <c r="Q59" s="105">
        <f t="shared" si="44"/>
        <v>5.7638888888888906E-2</v>
      </c>
      <c r="R59" s="105">
        <f t="shared" si="45"/>
        <v>2.0833333333333259E-3</v>
      </c>
      <c r="S59" s="105">
        <f t="shared" si="46"/>
        <v>5.9722222222222232E-2</v>
      </c>
      <c r="T59" s="105">
        <f t="shared" si="50"/>
        <v>5.6944444444444464E-2</v>
      </c>
      <c r="U59" s="56">
        <v>44.7</v>
      </c>
      <c r="V59" s="56">
        <f>INDEX('Počty dní'!L:P,MATCH(E59,'Počty dní'!N:N,0),4)</f>
        <v>60</v>
      </c>
      <c r="W59" s="166">
        <f>V59*U59</f>
        <v>2682</v>
      </c>
    </row>
    <row r="60" spans="1:48" x14ac:dyDescent="0.25">
      <c r="A60" s="140">
        <v>122</v>
      </c>
      <c r="B60" s="56">
        <v>1222</v>
      </c>
      <c r="C60" s="56" t="s">
        <v>4</v>
      </c>
      <c r="D60" s="56"/>
      <c r="E60" s="101" t="str">
        <f t="shared" si="55"/>
        <v>+</v>
      </c>
      <c r="F60" s="56" t="s">
        <v>132</v>
      </c>
      <c r="G60" s="64">
        <v>105</v>
      </c>
      <c r="H60" s="56" t="str">
        <f>CONCATENATE(F60,"/",G60)</f>
        <v>XXX115/105</v>
      </c>
      <c r="I60" s="56" t="s">
        <v>5</v>
      </c>
      <c r="J60" s="102" t="s">
        <v>6</v>
      </c>
      <c r="K60" s="103">
        <v>0.65277777777777779</v>
      </c>
      <c r="L60" s="119">
        <v>0.65486111111111112</v>
      </c>
      <c r="M60" s="57" t="s">
        <v>56</v>
      </c>
      <c r="N60" s="119">
        <v>0.71319444444444446</v>
      </c>
      <c r="O60" s="57" t="s">
        <v>29</v>
      </c>
      <c r="P60" s="56" t="str">
        <f t="shared" si="43"/>
        <v>OK</v>
      </c>
      <c r="Q60" s="105">
        <f t="shared" si="44"/>
        <v>5.8333333333333348E-2</v>
      </c>
      <c r="R60" s="105">
        <f t="shared" si="45"/>
        <v>2.0833333333333259E-3</v>
      </c>
      <c r="S60" s="105">
        <f t="shared" si="46"/>
        <v>6.0416666666666674E-2</v>
      </c>
      <c r="T60" s="105">
        <f t="shared" si="50"/>
        <v>6.1805555555555558E-2</v>
      </c>
      <c r="U60" s="56">
        <v>44.7</v>
      </c>
      <c r="V60" s="56">
        <f>INDEX('Počty dní'!L:P,MATCH(E60,'Počty dní'!N:N,0),4)</f>
        <v>60</v>
      </c>
      <c r="W60" s="166">
        <f>V60*U60</f>
        <v>2682</v>
      </c>
    </row>
    <row r="61" spans="1:48" x14ac:dyDescent="0.25">
      <c r="A61" s="140">
        <v>122</v>
      </c>
      <c r="B61" s="56">
        <v>1222</v>
      </c>
      <c r="C61" s="56" t="s">
        <v>3</v>
      </c>
      <c r="D61" s="56"/>
      <c r="E61" s="101" t="str">
        <f>CONCATENATE(C61,D61)</f>
        <v>6+</v>
      </c>
      <c r="F61" s="56" t="s">
        <v>126</v>
      </c>
      <c r="G61" s="64">
        <v>109</v>
      </c>
      <c r="H61" s="56" t="str">
        <f>CONCATENATE(F61,"/",G61)</f>
        <v>XXX104/109</v>
      </c>
      <c r="I61" s="56" t="s">
        <v>5</v>
      </c>
      <c r="J61" s="56" t="s">
        <v>6</v>
      </c>
      <c r="K61" s="103">
        <v>0.72986111111111118</v>
      </c>
      <c r="L61" s="119">
        <v>0.73055555555555562</v>
      </c>
      <c r="M61" s="57" t="s">
        <v>29</v>
      </c>
      <c r="N61" s="119">
        <v>0.73888888888888893</v>
      </c>
      <c r="O61" s="57" t="s">
        <v>39</v>
      </c>
      <c r="P61" s="56" t="str">
        <f t="shared" si="43"/>
        <v>OK</v>
      </c>
      <c r="Q61" s="105">
        <f t="shared" si="44"/>
        <v>8.3333333333333037E-3</v>
      </c>
      <c r="R61" s="105">
        <f t="shared" si="45"/>
        <v>6.9444444444444198E-4</v>
      </c>
      <c r="S61" s="105">
        <f t="shared" si="46"/>
        <v>9.0277777777777457E-3</v>
      </c>
      <c r="T61" s="105">
        <f t="shared" si="50"/>
        <v>1.6666666666666718E-2</v>
      </c>
      <c r="U61" s="56">
        <v>6.1</v>
      </c>
      <c r="V61" s="56">
        <f>INDEX('Počty dní'!L:P,MATCH(E61,'Počty dní'!N:N,0),4)</f>
        <v>112</v>
      </c>
      <c r="W61" s="166">
        <f>V61*U61</f>
        <v>683.19999999999993</v>
      </c>
    </row>
    <row r="62" spans="1:48" ht="15.75" thickBot="1" x14ac:dyDescent="0.3">
      <c r="A62" s="141">
        <v>122</v>
      </c>
      <c r="B62" s="58">
        <v>1222</v>
      </c>
      <c r="C62" s="58" t="s">
        <v>3</v>
      </c>
      <c r="D62" s="58"/>
      <c r="E62" s="168" t="str">
        <f>CONCATENATE(C62,D62)</f>
        <v>6+</v>
      </c>
      <c r="F62" s="58" t="s">
        <v>126</v>
      </c>
      <c r="G62" s="187">
        <v>110</v>
      </c>
      <c r="H62" s="58" t="str">
        <f>CONCATENATE(F62,"/",G62)</f>
        <v>XXX104/110</v>
      </c>
      <c r="I62" s="58" t="s">
        <v>5</v>
      </c>
      <c r="J62" s="58" t="s">
        <v>6</v>
      </c>
      <c r="K62" s="107">
        <v>0.75694444444444453</v>
      </c>
      <c r="L62" s="146">
        <v>0.76041666666666663</v>
      </c>
      <c r="M62" s="59" t="s">
        <v>39</v>
      </c>
      <c r="N62" s="146">
        <v>0.76874999999999993</v>
      </c>
      <c r="O62" s="59" t="s">
        <v>29</v>
      </c>
      <c r="P62" s="158"/>
      <c r="Q62" s="170">
        <f t="shared" si="44"/>
        <v>8.3333333333333037E-3</v>
      </c>
      <c r="R62" s="170">
        <f t="shared" si="45"/>
        <v>3.4722222222220989E-3</v>
      </c>
      <c r="S62" s="170">
        <f t="shared" si="46"/>
        <v>1.1805555555555403E-2</v>
      </c>
      <c r="T62" s="170">
        <f t="shared" si="50"/>
        <v>1.8055555555555602E-2</v>
      </c>
      <c r="U62" s="58">
        <v>6.1</v>
      </c>
      <c r="V62" s="58">
        <f>INDEX('Počty dní'!L:P,MATCH(E62,'Počty dní'!N:N,0),4)</f>
        <v>112</v>
      </c>
      <c r="W62" s="171">
        <f>V62*U62</f>
        <v>683.19999999999993</v>
      </c>
    </row>
    <row r="63" spans="1:48" ht="15.75" thickBot="1" x14ac:dyDescent="0.3">
      <c r="A63" s="172" t="str">
        <f ca="1">CONCATENATE(INDIRECT("R[-1]C[0]",FALSE),"celkem")</f>
        <v>122celkem</v>
      </c>
      <c r="B63" s="173"/>
      <c r="C63" s="173" t="str">
        <f ca="1">INDIRECT("R[-1]C[12]",FALSE)</f>
        <v>Velké Meziříčí,,aut.nádr.</v>
      </c>
      <c r="D63" s="174"/>
      <c r="E63" s="173"/>
      <c r="F63" s="175"/>
      <c r="G63" s="173"/>
      <c r="H63" s="176"/>
      <c r="I63" s="177"/>
      <c r="J63" s="178" t="str">
        <f ca="1">INDIRECT("R[-3]C[0]",FALSE)</f>
        <v>V</v>
      </c>
      <c r="K63" s="179"/>
      <c r="L63" s="213"/>
      <c r="M63" s="181"/>
      <c r="N63" s="213"/>
      <c r="O63" s="182"/>
      <c r="P63" s="173"/>
      <c r="Q63" s="195">
        <f>SUM(Q51:Q62)</f>
        <v>0.27777777777777779</v>
      </c>
      <c r="R63" s="195">
        <f>SUM(R51:R62)</f>
        <v>1.5972222222221971E-2</v>
      </c>
      <c r="S63" s="195">
        <f>SUM(S51:S62)</f>
        <v>0.29374999999999979</v>
      </c>
      <c r="T63" s="195">
        <f>SUM(T51:T62)</f>
        <v>0.28402777777777793</v>
      </c>
      <c r="U63" s="184">
        <f>SUM(U51:U62)</f>
        <v>215.89999999999998</v>
      </c>
      <c r="V63" s="185"/>
      <c r="W63" s="186">
        <f>SUM(W51:W62)</f>
        <v>18871.599999999999</v>
      </c>
      <c r="X63" s="21"/>
    </row>
    <row r="64" spans="1:48" x14ac:dyDescent="0.25">
      <c r="E64" s="116"/>
      <c r="G64" s="67"/>
      <c r="K64" s="117"/>
      <c r="L64" s="147"/>
      <c r="M64" s="63"/>
      <c r="N64" s="147"/>
      <c r="O64" s="63"/>
    </row>
    <row r="65" spans="1:48" ht="15.75" thickBot="1" x14ac:dyDescent="0.3">
      <c r="E65" s="116"/>
      <c r="G65" s="67"/>
      <c r="K65" s="117"/>
      <c r="L65" s="147"/>
      <c r="M65" s="63"/>
      <c r="N65" s="147"/>
      <c r="O65" s="63"/>
    </row>
    <row r="66" spans="1:48" x14ac:dyDescent="0.25">
      <c r="A66" s="138">
        <v>123</v>
      </c>
      <c r="B66" s="53">
        <v>1223</v>
      </c>
      <c r="C66" s="53" t="s">
        <v>3</v>
      </c>
      <c r="D66" s="53"/>
      <c r="E66" s="160" t="str">
        <f t="shared" ref="E66:E67" si="56">CONCATENATE(C66,D66)</f>
        <v>6+</v>
      </c>
      <c r="F66" s="53" t="s">
        <v>125</v>
      </c>
      <c r="G66" s="188">
        <v>101</v>
      </c>
      <c r="H66" s="53" t="str">
        <f t="shared" ref="H66:H67" si="57">CONCATENATE(F66,"/",G66)</f>
        <v>XXX103/101</v>
      </c>
      <c r="I66" s="53" t="s">
        <v>5</v>
      </c>
      <c r="J66" s="96" t="s">
        <v>5</v>
      </c>
      <c r="K66" s="162">
        <v>0.22083333333333333</v>
      </c>
      <c r="L66" s="212">
        <v>0.22222222222222221</v>
      </c>
      <c r="M66" s="164" t="s">
        <v>31</v>
      </c>
      <c r="N66" s="212">
        <v>0.24166666666666667</v>
      </c>
      <c r="O66" s="193" t="s">
        <v>36</v>
      </c>
      <c r="P66" s="53" t="str">
        <f t="shared" ref="P66:P80" si="58">IF(M67=O66,"OK","POZOR")</f>
        <v>OK</v>
      </c>
      <c r="Q66" s="165">
        <f t="shared" ref="Q66:Q81" si="59">IF(ISNUMBER(G66),N66-L66,IF(F66="přejezd",N66-L66,0))</f>
        <v>1.9444444444444459E-2</v>
      </c>
      <c r="R66" s="165">
        <f t="shared" ref="R66:R81" si="60">IF(ISNUMBER(G66),L66-K66,0)</f>
        <v>1.388888888888884E-3</v>
      </c>
      <c r="S66" s="165">
        <f t="shared" ref="S66:S81" si="61">Q66+R66</f>
        <v>2.0833333333333343E-2</v>
      </c>
      <c r="T66" s="165"/>
      <c r="U66" s="53">
        <v>19.5</v>
      </c>
      <c r="V66" s="53">
        <f>INDEX('Počty dní'!L:P,MATCH(E66,'Počty dní'!N:N,0),4)</f>
        <v>112</v>
      </c>
      <c r="W66" s="98">
        <f t="shared" ref="W66:W67" si="62">V66*U66</f>
        <v>2184</v>
      </c>
    </row>
    <row r="67" spans="1:48" x14ac:dyDescent="0.25">
      <c r="A67" s="140">
        <v>123</v>
      </c>
      <c r="B67" s="56">
        <v>1223</v>
      </c>
      <c r="C67" s="56" t="s">
        <v>3</v>
      </c>
      <c r="D67" s="56"/>
      <c r="E67" s="101" t="str">
        <f t="shared" si="56"/>
        <v>6+</v>
      </c>
      <c r="F67" s="56" t="s">
        <v>125</v>
      </c>
      <c r="G67" s="64">
        <v>102</v>
      </c>
      <c r="H67" s="56" t="str">
        <f t="shared" si="57"/>
        <v>XXX103/102</v>
      </c>
      <c r="I67" s="56" t="s">
        <v>5</v>
      </c>
      <c r="J67" s="102" t="s">
        <v>5</v>
      </c>
      <c r="K67" s="103">
        <v>0.25694444444444448</v>
      </c>
      <c r="L67" s="119">
        <v>0.25833333333333336</v>
      </c>
      <c r="M67" s="68" t="s">
        <v>36</v>
      </c>
      <c r="N67" s="119">
        <v>0.27916666666666667</v>
      </c>
      <c r="O67" s="57" t="s">
        <v>31</v>
      </c>
      <c r="P67" s="56" t="str">
        <f t="shared" si="58"/>
        <v>OK</v>
      </c>
      <c r="Q67" s="105">
        <f t="shared" si="59"/>
        <v>2.0833333333333315E-2</v>
      </c>
      <c r="R67" s="105">
        <f t="shared" si="60"/>
        <v>1.388888888888884E-3</v>
      </c>
      <c r="S67" s="105">
        <f t="shared" si="61"/>
        <v>2.2222222222222199E-2</v>
      </c>
      <c r="T67" s="105">
        <f t="shared" ref="T67:T81" si="63">K67-N66</f>
        <v>1.5277777777777807E-2</v>
      </c>
      <c r="U67" s="56">
        <v>19.5</v>
      </c>
      <c r="V67" s="56">
        <f>INDEX('Počty dní'!L:P,MATCH(E67,'Počty dní'!N:N,0),4)</f>
        <v>112</v>
      </c>
      <c r="W67" s="166">
        <f t="shared" si="62"/>
        <v>2184</v>
      </c>
    </row>
    <row r="68" spans="1:48" x14ac:dyDescent="0.25">
      <c r="A68" s="140">
        <v>123</v>
      </c>
      <c r="B68" s="56">
        <v>1223</v>
      </c>
      <c r="C68" s="56" t="s">
        <v>4</v>
      </c>
      <c r="D68" s="56"/>
      <c r="E68" s="101" t="str">
        <f>CONCATENATE(C68,D68)</f>
        <v>+</v>
      </c>
      <c r="F68" s="56" t="s">
        <v>132</v>
      </c>
      <c r="G68" s="64">
        <v>102</v>
      </c>
      <c r="H68" s="56" t="str">
        <f>CONCATENATE(F68,"/",G68)</f>
        <v>XXX115/102</v>
      </c>
      <c r="I68" s="56" t="s">
        <v>5</v>
      </c>
      <c r="J68" s="102" t="s">
        <v>5</v>
      </c>
      <c r="K68" s="103">
        <v>0.27916666666666667</v>
      </c>
      <c r="L68" s="119">
        <v>0.27986111111111112</v>
      </c>
      <c r="M68" s="57" t="s">
        <v>31</v>
      </c>
      <c r="N68" s="119">
        <v>0.28472222222222221</v>
      </c>
      <c r="O68" s="57" t="s">
        <v>154</v>
      </c>
      <c r="P68" s="56" t="str">
        <f t="shared" si="58"/>
        <v>OK</v>
      </c>
      <c r="Q68" s="105">
        <f t="shared" si="59"/>
        <v>4.8611111111110938E-3</v>
      </c>
      <c r="R68" s="105">
        <f t="shared" si="60"/>
        <v>6.9444444444444198E-4</v>
      </c>
      <c r="S68" s="105">
        <f t="shared" si="61"/>
        <v>5.5555555555555358E-3</v>
      </c>
      <c r="T68" s="105">
        <f t="shared" si="63"/>
        <v>0</v>
      </c>
      <c r="U68" s="56">
        <v>3.6</v>
      </c>
      <c r="V68" s="56">
        <f>INDEX('Počty dní'!L:P,MATCH(E68,'Počty dní'!N:N,0),4)</f>
        <v>60</v>
      </c>
      <c r="W68" s="166">
        <f>V68*U68</f>
        <v>216</v>
      </c>
    </row>
    <row r="69" spans="1:48" x14ac:dyDescent="0.25">
      <c r="A69" s="140">
        <v>123</v>
      </c>
      <c r="B69" s="56">
        <v>1223</v>
      </c>
      <c r="C69" s="56" t="s">
        <v>4</v>
      </c>
      <c r="D69" s="56"/>
      <c r="E69" s="101" t="str">
        <f>CONCATENATE(C69,D69)</f>
        <v>+</v>
      </c>
      <c r="F69" s="56" t="s">
        <v>132</v>
      </c>
      <c r="G69" s="56">
        <v>101</v>
      </c>
      <c r="H69" s="56" t="str">
        <f t="shared" ref="H69" si="64">CONCATENATE(F69,"/",G69)</f>
        <v>XXX115/101</v>
      </c>
      <c r="I69" s="56" t="s">
        <v>5</v>
      </c>
      <c r="J69" s="102" t="s">
        <v>5</v>
      </c>
      <c r="K69" s="103">
        <v>0.29166666666666669</v>
      </c>
      <c r="L69" s="119">
        <v>0.29305555555555557</v>
      </c>
      <c r="M69" s="68" t="str">
        <f>O68</f>
        <v>Martinice</v>
      </c>
      <c r="N69" s="119">
        <v>0.3</v>
      </c>
      <c r="O69" s="57" t="s">
        <v>29</v>
      </c>
      <c r="P69" s="56" t="str">
        <f t="shared" si="58"/>
        <v>OK</v>
      </c>
      <c r="Q69" s="105">
        <f t="shared" si="59"/>
        <v>6.9444444444444198E-3</v>
      </c>
      <c r="R69" s="105">
        <f t="shared" si="60"/>
        <v>1.388888888888884E-3</v>
      </c>
      <c r="S69" s="105">
        <f t="shared" si="61"/>
        <v>8.3333333333333037E-3</v>
      </c>
      <c r="T69" s="105">
        <f t="shared" si="63"/>
        <v>6.9444444444444753E-3</v>
      </c>
      <c r="U69" s="56">
        <v>4.5999999999999996</v>
      </c>
      <c r="V69" s="56">
        <f>INDEX('Počty dní'!L:P,MATCH(E69,'Počty dní'!N:N,0),4)</f>
        <v>60</v>
      </c>
      <c r="W69" s="166">
        <f>V69*U69</f>
        <v>276</v>
      </c>
      <c r="X69" s="21"/>
      <c r="AL69" s="27"/>
      <c r="AM69" s="27"/>
      <c r="AP69" s="16"/>
      <c r="AQ69" s="16"/>
      <c r="AR69" s="16"/>
      <c r="AS69" s="16"/>
      <c r="AT69" s="16"/>
      <c r="AU69" s="28"/>
      <c r="AV69" s="28"/>
    </row>
    <row r="70" spans="1:48" x14ac:dyDescent="0.25">
      <c r="A70" s="140">
        <v>123</v>
      </c>
      <c r="B70" s="56">
        <v>1223</v>
      </c>
      <c r="C70" s="56" t="s">
        <v>4</v>
      </c>
      <c r="D70" s="56"/>
      <c r="E70" s="101" t="str">
        <f>CONCATENATE(C70,D70)</f>
        <v>+</v>
      </c>
      <c r="F70" s="56" t="s">
        <v>132</v>
      </c>
      <c r="G70" s="64">
        <v>104</v>
      </c>
      <c r="H70" s="56" t="str">
        <f>CONCATENATE(F70,"/",G70)</f>
        <v>XXX115/104</v>
      </c>
      <c r="I70" s="56" t="s">
        <v>5</v>
      </c>
      <c r="J70" s="102" t="s">
        <v>5</v>
      </c>
      <c r="K70" s="103">
        <v>0.35972222222222222</v>
      </c>
      <c r="L70" s="119">
        <v>0.3611111111111111</v>
      </c>
      <c r="M70" s="57" t="s">
        <v>29</v>
      </c>
      <c r="N70" s="119">
        <v>0.3756944444444445</v>
      </c>
      <c r="O70" s="57" t="s">
        <v>100</v>
      </c>
      <c r="P70" s="56" t="str">
        <f t="shared" si="58"/>
        <v>OK</v>
      </c>
      <c r="Q70" s="105">
        <f t="shared" si="59"/>
        <v>1.4583333333333393E-2</v>
      </c>
      <c r="R70" s="105">
        <f t="shared" si="60"/>
        <v>1.388888888888884E-3</v>
      </c>
      <c r="S70" s="105">
        <f t="shared" si="61"/>
        <v>1.5972222222222276E-2</v>
      </c>
      <c r="T70" s="105">
        <f t="shared" si="63"/>
        <v>5.9722222222222232E-2</v>
      </c>
      <c r="U70" s="56">
        <v>11.4</v>
      </c>
      <c r="V70" s="56">
        <f>INDEX('Počty dní'!L:P,MATCH(E70,'Počty dní'!N:N,0),4)</f>
        <v>60</v>
      </c>
      <c r="W70" s="166">
        <f>V70*U70</f>
        <v>684</v>
      </c>
    </row>
    <row r="71" spans="1:48" x14ac:dyDescent="0.25">
      <c r="A71" s="140">
        <v>123</v>
      </c>
      <c r="B71" s="56">
        <v>1223</v>
      </c>
      <c r="C71" s="56" t="s">
        <v>4</v>
      </c>
      <c r="D71" s="56"/>
      <c r="E71" s="101" t="str">
        <f>CONCATENATE(C71,D71)</f>
        <v>+</v>
      </c>
      <c r="F71" s="56" t="s">
        <v>135</v>
      </c>
      <c r="G71" s="64">
        <v>102</v>
      </c>
      <c r="H71" s="56" t="str">
        <f>CONCATENATE(F71,"/",G71)</f>
        <v>XXX114/102</v>
      </c>
      <c r="I71" s="56" t="s">
        <v>5</v>
      </c>
      <c r="J71" s="102" t="s">
        <v>5</v>
      </c>
      <c r="K71" s="103">
        <v>0.3756944444444445</v>
      </c>
      <c r="L71" s="119">
        <v>0.37638888888888888</v>
      </c>
      <c r="M71" s="57" t="s">
        <v>100</v>
      </c>
      <c r="N71" s="119">
        <v>0.40208333333333335</v>
      </c>
      <c r="O71" s="57" t="s">
        <v>29</v>
      </c>
      <c r="P71" s="56" t="str">
        <f t="shared" si="58"/>
        <v>OK</v>
      </c>
      <c r="Q71" s="105">
        <f t="shared" si="59"/>
        <v>2.5694444444444464E-2</v>
      </c>
      <c r="R71" s="105">
        <f t="shared" si="60"/>
        <v>6.9444444444438647E-4</v>
      </c>
      <c r="S71" s="105">
        <f t="shared" si="61"/>
        <v>2.6388888888888851E-2</v>
      </c>
      <c r="T71" s="105">
        <f t="shared" si="63"/>
        <v>0</v>
      </c>
      <c r="U71" s="56">
        <v>25.2</v>
      </c>
      <c r="V71" s="56">
        <f>INDEX('Počty dní'!L:P,MATCH(E71,'Počty dní'!N:N,0),4)</f>
        <v>60</v>
      </c>
      <c r="W71" s="166">
        <f>V71*U71</f>
        <v>1512</v>
      </c>
    </row>
    <row r="72" spans="1:48" x14ac:dyDescent="0.25">
      <c r="A72" s="140">
        <v>123</v>
      </c>
      <c r="B72" s="56">
        <v>1223</v>
      </c>
      <c r="C72" s="56" t="s">
        <v>4</v>
      </c>
      <c r="D72" s="56"/>
      <c r="E72" s="101" t="str">
        <f t="shared" ref="E72:E73" si="65">CONCATENATE(C72,D72)</f>
        <v>+</v>
      </c>
      <c r="F72" s="56" t="s">
        <v>124</v>
      </c>
      <c r="G72" s="56">
        <v>105</v>
      </c>
      <c r="H72" s="56" t="str">
        <f t="shared" ref="H72:H73" si="66">CONCATENATE(F72,"/",G72)</f>
        <v>XXX102/105</v>
      </c>
      <c r="I72" s="56" t="s">
        <v>5</v>
      </c>
      <c r="J72" s="102" t="s">
        <v>5</v>
      </c>
      <c r="K72" s="103">
        <v>0.41875000000000001</v>
      </c>
      <c r="L72" s="119">
        <v>0.4201388888888889</v>
      </c>
      <c r="M72" s="57" t="s">
        <v>29</v>
      </c>
      <c r="N72" s="119">
        <v>0.4291666666666667</v>
      </c>
      <c r="O72" s="57" t="s">
        <v>155</v>
      </c>
      <c r="P72" s="56" t="str">
        <f t="shared" si="58"/>
        <v>OK</v>
      </c>
      <c r="Q72" s="105">
        <f t="shared" si="59"/>
        <v>9.0277777777778012E-3</v>
      </c>
      <c r="R72" s="105">
        <f t="shared" si="60"/>
        <v>1.388888888888884E-3</v>
      </c>
      <c r="S72" s="105">
        <f t="shared" si="61"/>
        <v>1.0416666666666685E-2</v>
      </c>
      <c r="T72" s="105">
        <f t="shared" si="63"/>
        <v>1.6666666666666663E-2</v>
      </c>
      <c r="U72" s="56">
        <v>6.8</v>
      </c>
      <c r="V72" s="56">
        <f>INDEX('Počty dní'!L:P,MATCH(E72,'Počty dní'!N:N,0),4)</f>
        <v>60</v>
      </c>
      <c r="W72" s="166">
        <f t="shared" ref="W72:W74" si="67">V72*U72</f>
        <v>408</v>
      </c>
      <c r="X72" s="21"/>
      <c r="AL72" s="27"/>
      <c r="AM72" s="27"/>
      <c r="AP72" s="16"/>
      <c r="AQ72" s="16"/>
      <c r="AR72" s="16"/>
      <c r="AS72" s="16"/>
      <c r="AT72" s="16"/>
      <c r="AU72" s="28"/>
      <c r="AV72" s="28"/>
    </row>
    <row r="73" spans="1:48" x14ac:dyDescent="0.25">
      <c r="A73" s="140">
        <v>123</v>
      </c>
      <c r="B73" s="56">
        <v>1223</v>
      </c>
      <c r="C73" s="56" t="s">
        <v>4</v>
      </c>
      <c r="D73" s="56"/>
      <c r="E73" s="101" t="str">
        <f t="shared" si="65"/>
        <v>+</v>
      </c>
      <c r="F73" s="56" t="s">
        <v>124</v>
      </c>
      <c r="G73" s="56">
        <v>106</v>
      </c>
      <c r="H73" s="56" t="str">
        <f t="shared" si="66"/>
        <v>XXX102/106</v>
      </c>
      <c r="I73" s="56" t="s">
        <v>5</v>
      </c>
      <c r="J73" s="102" t="s">
        <v>5</v>
      </c>
      <c r="K73" s="103">
        <v>0.4291666666666667</v>
      </c>
      <c r="L73" s="119">
        <v>0.42986111111111108</v>
      </c>
      <c r="M73" s="57" t="s">
        <v>155</v>
      </c>
      <c r="N73" s="119">
        <v>0.4368055555555555</v>
      </c>
      <c r="O73" s="68" t="s">
        <v>31</v>
      </c>
      <c r="P73" s="56" t="str">
        <f t="shared" si="58"/>
        <v>OK</v>
      </c>
      <c r="Q73" s="105">
        <f t="shared" si="59"/>
        <v>6.9444444444444198E-3</v>
      </c>
      <c r="R73" s="105">
        <f t="shared" si="60"/>
        <v>6.9444444444438647E-4</v>
      </c>
      <c r="S73" s="105">
        <f t="shared" si="61"/>
        <v>7.6388888888888062E-3</v>
      </c>
      <c r="T73" s="105">
        <f t="shared" si="63"/>
        <v>0</v>
      </c>
      <c r="U73" s="56">
        <v>5.8</v>
      </c>
      <c r="V73" s="56">
        <f>INDEX('Počty dní'!L:P,MATCH(E73,'Počty dní'!N:N,0),4)</f>
        <v>60</v>
      </c>
      <c r="W73" s="166">
        <f t="shared" si="67"/>
        <v>348</v>
      </c>
      <c r="X73" s="21"/>
      <c r="AL73" s="27"/>
      <c r="AM73" s="27"/>
      <c r="AP73" s="16"/>
      <c r="AQ73" s="16"/>
      <c r="AR73" s="16"/>
      <c r="AS73" s="16"/>
      <c r="AT73" s="16"/>
      <c r="AU73" s="28"/>
      <c r="AV73" s="28"/>
    </row>
    <row r="74" spans="1:48" x14ac:dyDescent="0.25">
      <c r="A74" s="140">
        <v>123</v>
      </c>
      <c r="B74" s="56">
        <v>1223</v>
      </c>
      <c r="C74" s="56" t="s">
        <v>4</v>
      </c>
      <c r="D74" s="56"/>
      <c r="E74" s="101" t="str">
        <f>CONCATENATE(C74,D74)</f>
        <v>+</v>
      </c>
      <c r="F74" s="56" t="s">
        <v>150</v>
      </c>
      <c r="G74" s="64">
        <v>103</v>
      </c>
      <c r="H74" s="56" t="str">
        <f>CONCATENATE(F74,"/",G74)</f>
        <v>XXX113/103</v>
      </c>
      <c r="I74" s="56" t="s">
        <v>5</v>
      </c>
      <c r="J74" s="102" t="s">
        <v>5</v>
      </c>
      <c r="K74" s="103">
        <v>0.4368055555555555</v>
      </c>
      <c r="L74" s="119">
        <v>0.4375</v>
      </c>
      <c r="M74" s="68" t="s">
        <v>31</v>
      </c>
      <c r="N74" s="119">
        <v>0.4513888888888889</v>
      </c>
      <c r="O74" s="68" t="s">
        <v>83</v>
      </c>
      <c r="P74" s="56" t="str">
        <f t="shared" si="58"/>
        <v>OK</v>
      </c>
      <c r="Q74" s="105">
        <f t="shared" si="59"/>
        <v>1.3888888888888895E-2</v>
      </c>
      <c r="R74" s="105">
        <f t="shared" si="60"/>
        <v>6.9444444444449749E-4</v>
      </c>
      <c r="S74" s="105">
        <f t="shared" si="61"/>
        <v>1.4583333333333393E-2</v>
      </c>
      <c r="T74" s="105">
        <f t="shared" si="63"/>
        <v>0</v>
      </c>
      <c r="U74" s="56">
        <v>10.9</v>
      </c>
      <c r="V74" s="56">
        <f>INDEX('Počty dní'!L:P,MATCH(E74,'Počty dní'!N:N,0),4)</f>
        <v>60</v>
      </c>
      <c r="W74" s="166">
        <f t="shared" si="67"/>
        <v>654</v>
      </c>
    </row>
    <row r="75" spans="1:48" x14ac:dyDescent="0.25">
      <c r="A75" s="140">
        <v>123</v>
      </c>
      <c r="B75" s="56">
        <v>1223</v>
      </c>
      <c r="C75" s="56" t="s">
        <v>4</v>
      </c>
      <c r="D75" s="56"/>
      <c r="E75" s="101" t="str">
        <f>CONCATENATE(C75,D75)</f>
        <v>+</v>
      </c>
      <c r="F75" s="56" t="s">
        <v>150</v>
      </c>
      <c r="G75" s="64">
        <v>104</v>
      </c>
      <c r="H75" s="56" t="str">
        <f>CONCATENATE(F75,"/",G75)</f>
        <v>XXX113/104</v>
      </c>
      <c r="I75" s="56" t="s">
        <v>5</v>
      </c>
      <c r="J75" s="102" t="s">
        <v>5</v>
      </c>
      <c r="K75" s="103">
        <v>0.50347222222222221</v>
      </c>
      <c r="L75" s="119">
        <v>0.50694444444444442</v>
      </c>
      <c r="M75" s="68" t="s">
        <v>83</v>
      </c>
      <c r="N75" s="119">
        <v>0.52083333333333337</v>
      </c>
      <c r="O75" s="68" t="s">
        <v>31</v>
      </c>
      <c r="P75" s="56" t="str">
        <f t="shared" si="58"/>
        <v>OK</v>
      </c>
      <c r="Q75" s="105">
        <f t="shared" si="59"/>
        <v>1.3888888888888951E-2</v>
      </c>
      <c r="R75" s="105">
        <f t="shared" si="60"/>
        <v>3.4722222222222099E-3</v>
      </c>
      <c r="S75" s="105">
        <f t="shared" si="61"/>
        <v>1.736111111111116E-2</v>
      </c>
      <c r="T75" s="105">
        <f t="shared" si="63"/>
        <v>5.2083333333333315E-2</v>
      </c>
      <c r="U75" s="56">
        <v>10.9</v>
      </c>
      <c r="V75" s="56">
        <f>INDEX('Počty dní'!L:P,MATCH(E75,'Počty dní'!N:N,0),4)</f>
        <v>60</v>
      </c>
      <c r="W75" s="166">
        <f>V75*U75</f>
        <v>654</v>
      </c>
    </row>
    <row r="76" spans="1:48" x14ac:dyDescent="0.25">
      <c r="A76" s="140">
        <v>123</v>
      </c>
      <c r="B76" s="56">
        <v>1223</v>
      </c>
      <c r="C76" s="56" t="s">
        <v>4</v>
      </c>
      <c r="D76" s="56"/>
      <c r="E76" s="101" t="str">
        <f>CONCATENATE(C76,D76)</f>
        <v>+</v>
      </c>
      <c r="F76" s="56" t="s">
        <v>82</v>
      </c>
      <c r="G76" s="56"/>
      <c r="H76" s="56" t="str">
        <f t="shared" ref="H76" si="68">CONCATENATE(F76,"/",G76)</f>
        <v>přejezd/</v>
      </c>
      <c r="I76" s="56"/>
      <c r="J76" s="102" t="s">
        <v>5</v>
      </c>
      <c r="K76" s="103">
        <v>0.52083333333333337</v>
      </c>
      <c r="L76" s="119">
        <v>0.52083333333333337</v>
      </c>
      <c r="M76" s="68" t="str">
        <f>O75</f>
        <v>Velké Meziříčí,,Novosady</v>
      </c>
      <c r="N76" s="119">
        <v>0.5229166666666667</v>
      </c>
      <c r="O76" s="68" t="str">
        <f>M42</f>
        <v>Velké Meziříčí,,aut.nádr.</v>
      </c>
      <c r="P76" s="56" t="str">
        <f t="shared" si="58"/>
        <v>OK</v>
      </c>
      <c r="Q76" s="105">
        <f t="shared" si="59"/>
        <v>2.0833333333333259E-3</v>
      </c>
      <c r="R76" s="105">
        <f t="shared" si="60"/>
        <v>0</v>
      </c>
      <c r="S76" s="105">
        <f t="shared" si="61"/>
        <v>2.0833333333333259E-3</v>
      </c>
      <c r="T76" s="105">
        <f t="shared" si="63"/>
        <v>0</v>
      </c>
      <c r="U76" s="56">
        <v>0</v>
      </c>
      <c r="V76" s="56">
        <f>INDEX('Počty dní'!L:P,MATCH(E76,'Počty dní'!N:N,0),4)</f>
        <v>60</v>
      </c>
      <c r="W76" s="166">
        <f t="shared" ref="W76" si="69">V76*U76</f>
        <v>0</v>
      </c>
      <c r="X76" s="21"/>
      <c r="AL76" s="27"/>
      <c r="AM76" s="27"/>
      <c r="AP76" s="16"/>
      <c r="AQ76" s="16"/>
      <c r="AR76" s="16"/>
      <c r="AS76" s="16"/>
      <c r="AT76" s="16"/>
      <c r="AU76" s="28"/>
      <c r="AV76" s="28"/>
    </row>
    <row r="77" spans="1:48" x14ac:dyDescent="0.25">
      <c r="A77" s="140">
        <v>123</v>
      </c>
      <c r="B77" s="56">
        <v>1223</v>
      </c>
      <c r="C77" s="56" t="s">
        <v>3</v>
      </c>
      <c r="D77" s="56"/>
      <c r="E77" s="101" t="str">
        <f>CONCATENATE(C77,D77)</f>
        <v>6+</v>
      </c>
      <c r="F77" s="56" t="s">
        <v>137</v>
      </c>
      <c r="G77" s="64">
        <v>105</v>
      </c>
      <c r="H77" s="56" t="str">
        <f>CONCATENATE(F77,"/",G77)</f>
        <v>XXX460/105</v>
      </c>
      <c r="I77" s="56" t="s">
        <v>5</v>
      </c>
      <c r="J77" s="56" t="s">
        <v>5</v>
      </c>
      <c r="K77" s="103">
        <v>0.52430555555555558</v>
      </c>
      <c r="L77" s="119">
        <v>0.52569444444444446</v>
      </c>
      <c r="M77" s="57" t="s">
        <v>29</v>
      </c>
      <c r="N77" s="119">
        <v>0.55763888888888891</v>
      </c>
      <c r="O77" s="148" t="s">
        <v>41</v>
      </c>
      <c r="P77" s="56" t="str">
        <f t="shared" si="58"/>
        <v>OK</v>
      </c>
      <c r="Q77" s="105">
        <f t="shared" si="59"/>
        <v>3.1944444444444442E-2</v>
      </c>
      <c r="R77" s="105">
        <f t="shared" si="60"/>
        <v>1.388888888888884E-3</v>
      </c>
      <c r="S77" s="105">
        <f t="shared" si="61"/>
        <v>3.3333333333333326E-2</v>
      </c>
      <c r="T77" s="105">
        <f t="shared" si="63"/>
        <v>1.388888888888884E-3</v>
      </c>
      <c r="U77" s="56">
        <v>25.4</v>
      </c>
      <c r="V77" s="56">
        <f>INDEX('Počty dní'!L:P,MATCH(E77,'Počty dní'!N:N,0),4)</f>
        <v>112</v>
      </c>
      <c r="W77" s="166">
        <f>V77*U77</f>
        <v>2844.7999999999997</v>
      </c>
    </row>
    <row r="78" spans="1:48" x14ac:dyDescent="0.25">
      <c r="A78" s="140">
        <v>123</v>
      </c>
      <c r="B78" s="56">
        <v>1223</v>
      </c>
      <c r="C78" s="56" t="s">
        <v>3</v>
      </c>
      <c r="D78" s="56"/>
      <c r="E78" s="101" t="str">
        <f t="shared" ref="E78" si="70">CONCATENATE(C78,D78)</f>
        <v>6+</v>
      </c>
      <c r="F78" s="56" t="s">
        <v>137</v>
      </c>
      <c r="G78" s="64">
        <v>106</v>
      </c>
      <c r="H78" s="56" t="str">
        <f t="shared" ref="H78" si="71">CONCATENATE(F78,"/",G78)</f>
        <v>XXX460/106</v>
      </c>
      <c r="I78" s="56" t="s">
        <v>5</v>
      </c>
      <c r="J78" s="56" t="s">
        <v>5</v>
      </c>
      <c r="K78" s="103">
        <v>0.60763888888888895</v>
      </c>
      <c r="L78" s="119">
        <v>0.60972222222222217</v>
      </c>
      <c r="M78" s="148" t="s">
        <v>41</v>
      </c>
      <c r="N78" s="119">
        <v>0.64097222222222217</v>
      </c>
      <c r="O78" s="57" t="s">
        <v>29</v>
      </c>
      <c r="P78" s="56" t="str">
        <f t="shared" si="58"/>
        <v>OK</v>
      </c>
      <c r="Q78" s="105">
        <f t="shared" si="59"/>
        <v>3.125E-2</v>
      </c>
      <c r="R78" s="105">
        <f t="shared" si="60"/>
        <v>2.0833333333332149E-3</v>
      </c>
      <c r="S78" s="105">
        <f t="shared" si="61"/>
        <v>3.3333333333333215E-2</v>
      </c>
      <c r="T78" s="105">
        <f t="shared" si="63"/>
        <v>5.0000000000000044E-2</v>
      </c>
      <c r="U78" s="56">
        <v>25.4</v>
      </c>
      <c r="V78" s="56">
        <f>INDEX('Počty dní'!L:P,MATCH(E78,'Počty dní'!N:N,0),4)</f>
        <v>112</v>
      </c>
      <c r="W78" s="166">
        <f>V78*U78</f>
        <v>2844.7999999999997</v>
      </c>
    </row>
    <row r="79" spans="1:48" x14ac:dyDescent="0.25">
      <c r="A79" s="140">
        <v>123</v>
      </c>
      <c r="B79" s="56">
        <v>1223</v>
      </c>
      <c r="C79" s="56" t="s">
        <v>3</v>
      </c>
      <c r="D79" s="56"/>
      <c r="E79" s="101" t="str">
        <f>CONCATENATE(C79,D79)</f>
        <v>6+</v>
      </c>
      <c r="F79" s="56" t="s">
        <v>82</v>
      </c>
      <c r="G79" s="56"/>
      <c r="H79" s="56" t="str">
        <f t="shared" ref="H79" si="72">CONCATENATE(F79,"/",G79)</f>
        <v>přejezd/</v>
      </c>
      <c r="I79" s="56"/>
      <c r="J79" s="56" t="s">
        <v>5</v>
      </c>
      <c r="K79" s="103">
        <v>0.71527777777777779</v>
      </c>
      <c r="L79" s="119">
        <v>0.71527777777777779</v>
      </c>
      <c r="M79" s="68" t="str">
        <f>O60</f>
        <v>Velké Meziříčí,,aut.nádr.</v>
      </c>
      <c r="N79" s="119">
        <v>0.71875</v>
      </c>
      <c r="O79" s="68" t="str">
        <f>M80</f>
        <v>Velké Meziříčí,,Novosady</v>
      </c>
      <c r="P79" s="56" t="str">
        <f t="shared" si="58"/>
        <v>OK</v>
      </c>
      <c r="Q79" s="105">
        <f t="shared" si="59"/>
        <v>3.4722222222222099E-3</v>
      </c>
      <c r="R79" s="105">
        <f t="shared" si="60"/>
        <v>0</v>
      </c>
      <c r="S79" s="105">
        <f t="shared" si="61"/>
        <v>3.4722222222222099E-3</v>
      </c>
      <c r="T79" s="105">
        <f t="shared" si="63"/>
        <v>7.4305555555555625E-2</v>
      </c>
      <c r="U79" s="56">
        <v>0</v>
      </c>
      <c r="V79" s="56">
        <f>INDEX('Počty dní'!L:P,MATCH(E79,'Počty dní'!N:N,0),4)</f>
        <v>112</v>
      </c>
      <c r="W79" s="166">
        <f t="shared" ref="W79" si="73">V79*U79</f>
        <v>0</v>
      </c>
      <c r="X79" s="21"/>
      <c r="AL79" s="27"/>
      <c r="AM79" s="27"/>
      <c r="AP79" s="16"/>
      <c r="AQ79" s="16"/>
      <c r="AR79" s="16"/>
      <c r="AS79" s="16"/>
      <c r="AT79" s="16"/>
      <c r="AU79" s="28"/>
      <c r="AV79" s="28"/>
    </row>
    <row r="80" spans="1:48" x14ac:dyDescent="0.25">
      <c r="A80" s="140">
        <v>123</v>
      </c>
      <c r="B80" s="56">
        <v>1223</v>
      </c>
      <c r="C80" s="56" t="s">
        <v>3</v>
      </c>
      <c r="D80" s="56"/>
      <c r="E80" s="101" t="str">
        <f t="shared" ref="E80:E81" si="74">CONCATENATE(C80,D80)</f>
        <v>6+</v>
      </c>
      <c r="F80" s="56" t="s">
        <v>125</v>
      </c>
      <c r="G80" s="64">
        <v>103</v>
      </c>
      <c r="H80" s="56" t="str">
        <f>CONCATENATE(F80,"/",G80)</f>
        <v>XXX103/103</v>
      </c>
      <c r="I80" s="56" t="s">
        <v>5</v>
      </c>
      <c r="J80" s="102" t="s">
        <v>5</v>
      </c>
      <c r="K80" s="103">
        <v>0.72083333333333333</v>
      </c>
      <c r="L80" s="119">
        <v>0.72222222222222221</v>
      </c>
      <c r="M80" s="57" t="s">
        <v>31</v>
      </c>
      <c r="N80" s="119">
        <v>0.7416666666666667</v>
      </c>
      <c r="O80" s="68" t="s">
        <v>36</v>
      </c>
      <c r="P80" s="56" t="str">
        <f t="shared" si="58"/>
        <v>OK</v>
      </c>
      <c r="Q80" s="105">
        <f t="shared" si="59"/>
        <v>1.9444444444444486E-2</v>
      </c>
      <c r="R80" s="105">
        <f t="shared" si="60"/>
        <v>1.388888888888884E-3</v>
      </c>
      <c r="S80" s="105">
        <f t="shared" si="61"/>
        <v>2.083333333333337E-2</v>
      </c>
      <c r="T80" s="105">
        <f t="shared" si="63"/>
        <v>2.0833333333333259E-3</v>
      </c>
      <c r="U80" s="56">
        <v>19.5</v>
      </c>
      <c r="V80" s="56">
        <f>INDEX('Počty dní'!L:P,MATCH(E80,'Počty dní'!N:N,0),4)</f>
        <v>112</v>
      </c>
      <c r="W80" s="166">
        <f t="shared" ref="W80:W81" si="75">V80*U80</f>
        <v>2184</v>
      </c>
    </row>
    <row r="81" spans="1:48" ht="15.75" thickBot="1" x14ac:dyDescent="0.3">
      <c r="A81" s="141">
        <v>123</v>
      </c>
      <c r="B81" s="58">
        <v>1223</v>
      </c>
      <c r="C81" s="58" t="s">
        <v>3</v>
      </c>
      <c r="D81" s="58"/>
      <c r="E81" s="168" t="str">
        <f t="shared" si="74"/>
        <v>6+</v>
      </c>
      <c r="F81" s="58" t="s">
        <v>125</v>
      </c>
      <c r="G81" s="187">
        <v>104</v>
      </c>
      <c r="H81" s="58" t="str">
        <f>CONCATENATE(F81,"/",G81)</f>
        <v>XXX103/104</v>
      </c>
      <c r="I81" s="58" t="s">
        <v>5</v>
      </c>
      <c r="J81" s="106" t="s">
        <v>5</v>
      </c>
      <c r="K81" s="107">
        <v>0.75694444444444453</v>
      </c>
      <c r="L81" s="146">
        <v>0.7583333333333333</v>
      </c>
      <c r="M81" s="60" t="s">
        <v>36</v>
      </c>
      <c r="N81" s="146">
        <v>0.77916666666666667</v>
      </c>
      <c r="O81" s="59" t="s">
        <v>31</v>
      </c>
      <c r="P81" s="158"/>
      <c r="Q81" s="170">
        <f t="shared" si="59"/>
        <v>2.083333333333337E-2</v>
      </c>
      <c r="R81" s="170">
        <f t="shared" si="60"/>
        <v>1.3888888888887729E-3</v>
      </c>
      <c r="S81" s="170">
        <f t="shared" si="61"/>
        <v>2.2222222222222143E-2</v>
      </c>
      <c r="T81" s="170">
        <f t="shared" si="63"/>
        <v>1.5277777777777835E-2</v>
      </c>
      <c r="U81" s="58">
        <v>19.5</v>
      </c>
      <c r="V81" s="58">
        <f>INDEX('Počty dní'!L:P,MATCH(E81,'Počty dní'!N:N,0),4)</f>
        <v>112</v>
      </c>
      <c r="W81" s="171">
        <f t="shared" si="75"/>
        <v>2184</v>
      </c>
    </row>
    <row r="82" spans="1:48" ht="15.75" thickBot="1" x14ac:dyDescent="0.3">
      <c r="A82" s="172" t="str">
        <f ca="1">CONCATENATE(INDIRECT("R[-1]C[0]",FALSE),"celkem")</f>
        <v>123celkem</v>
      </c>
      <c r="B82" s="173"/>
      <c r="C82" s="173" t="str">
        <f ca="1">INDIRECT("R[-1]C[12]",FALSE)</f>
        <v>Velké Meziříčí,,Novosady</v>
      </c>
      <c r="D82" s="174"/>
      <c r="E82" s="173"/>
      <c r="F82" s="175"/>
      <c r="G82" s="173"/>
      <c r="H82" s="176"/>
      <c r="I82" s="177"/>
      <c r="J82" s="178" t="str">
        <f ca="1">INDIRECT("R[-3]C[0]",FALSE)</f>
        <v>S</v>
      </c>
      <c r="K82" s="179"/>
      <c r="L82" s="213"/>
      <c r="M82" s="181"/>
      <c r="N82" s="213"/>
      <c r="O82" s="182"/>
      <c r="P82" s="173"/>
      <c r="Q82" s="183">
        <f>SUM(Q66:Q81)</f>
        <v>0.24513888888888904</v>
      </c>
      <c r="R82" s="183">
        <f>SUM(R66:R81)</f>
        <v>1.9444444444444098E-2</v>
      </c>
      <c r="S82" s="183">
        <f>SUM(S66:S81)</f>
        <v>0.26458333333333317</v>
      </c>
      <c r="T82" s="183">
        <f>SUM(T66:T81)</f>
        <v>0.29375000000000018</v>
      </c>
      <c r="U82" s="184">
        <f>SUM(U66:U81)</f>
        <v>208</v>
      </c>
      <c r="V82" s="185"/>
      <c r="W82" s="186">
        <f>SUM(W66:W81)</f>
        <v>19177.599999999999</v>
      </c>
      <c r="X82" s="21"/>
    </row>
    <row r="83" spans="1:48" x14ac:dyDescent="0.25">
      <c r="E83" s="116"/>
      <c r="G83" s="67"/>
      <c r="K83" s="117"/>
      <c r="L83" s="147"/>
      <c r="M83" s="70"/>
      <c r="N83" s="147"/>
      <c r="O83" s="63"/>
    </row>
    <row r="84" spans="1:48" ht="15.75" thickBot="1" x14ac:dyDescent="0.3">
      <c r="E84" s="116"/>
      <c r="G84" s="67"/>
      <c r="K84" s="117"/>
      <c r="L84" s="147"/>
      <c r="M84" s="63"/>
      <c r="N84" s="147"/>
      <c r="O84" s="63"/>
    </row>
    <row r="85" spans="1:48" x14ac:dyDescent="0.25">
      <c r="A85" s="138">
        <v>126</v>
      </c>
      <c r="B85" s="53">
        <v>1226</v>
      </c>
      <c r="C85" s="53" t="s">
        <v>4</v>
      </c>
      <c r="D85" s="53"/>
      <c r="E85" s="160" t="str">
        <f t="shared" ref="E85:E95" si="76">CONCATENATE(C85,D85)</f>
        <v>+</v>
      </c>
      <c r="F85" s="53" t="s">
        <v>82</v>
      </c>
      <c r="G85" s="53"/>
      <c r="H85" s="53" t="str">
        <f t="shared" ref="H85" si="77">CONCATENATE(F85,"/",G85)</f>
        <v>přejezd/</v>
      </c>
      <c r="I85" s="53"/>
      <c r="J85" s="96" t="s">
        <v>6</v>
      </c>
      <c r="K85" s="162">
        <v>0.28125</v>
      </c>
      <c r="L85" s="212">
        <v>0.28125</v>
      </c>
      <c r="M85" s="193" t="s">
        <v>29</v>
      </c>
      <c r="N85" s="212">
        <v>0.28750000000000003</v>
      </c>
      <c r="O85" s="164" t="s">
        <v>156</v>
      </c>
      <c r="P85" s="53" t="str">
        <f t="shared" ref="P85:P97" si="78">IF(M86=O85,"OK","POZOR")</f>
        <v>OK</v>
      </c>
      <c r="Q85" s="165">
        <f t="shared" ref="Q85:Q98" si="79">IF(ISNUMBER(G85),N85-L85,IF(F85="přejezd",N85-L85,0))</f>
        <v>6.2500000000000333E-3</v>
      </c>
      <c r="R85" s="165">
        <f t="shared" ref="R85:R98" si="80">IF(ISNUMBER(G85),L85-K85,0)</f>
        <v>0</v>
      </c>
      <c r="S85" s="165">
        <f t="shared" ref="S85:S98" si="81">Q85+R85</f>
        <v>6.2500000000000333E-3</v>
      </c>
      <c r="T85" s="165"/>
      <c r="U85" s="53">
        <v>0</v>
      </c>
      <c r="V85" s="53">
        <f>INDEX('Počty dní'!L:P,MATCH(E85,'Počty dní'!N:N,0),4)</f>
        <v>60</v>
      </c>
      <c r="W85" s="98">
        <f t="shared" ref="W85" si="82">V85*U85</f>
        <v>0</v>
      </c>
      <c r="X85" s="21"/>
      <c r="AL85" s="27"/>
      <c r="AM85" s="27"/>
      <c r="AP85" s="16"/>
      <c r="AQ85" s="16"/>
      <c r="AR85" s="16"/>
      <c r="AS85" s="16"/>
      <c r="AT85" s="16"/>
      <c r="AU85" s="28"/>
      <c r="AV85" s="28"/>
    </row>
    <row r="86" spans="1:48" x14ac:dyDescent="0.25">
      <c r="A86" s="140">
        <v>126</v>
      </c>
      <c r="B86" s="56">
        <v>1226</v>
      </c>
      <c r="C86" s="56" t="s">
        <v>4</v>
      </c>
      <c r="D86" s="56"/>
      <c r="E86" s="101" t="str">
        <f t="shared" si="76"/>
        <v>+</v>
      </c>
      <c r="F86" s="56" t="s">
        <v>158</v>
      </c>
      <c r="G86" s="64">
        <v>102</v>
      </c>
      <c r="H86" s="56" t="str">
        <f t="shared" ref="H86:H93" si="83">CONCATENATE(F86,"/",G86)</f>
        <v>XXX108/102</v>
      </c>
      <c r="I86" s="56" t="s">
        <v>5</v>
      </c>
      <c r="J86" s="102" t="s">
        <v>6</v>
      </c>
      <c r="K86" s="103">
        <v>0.28750000000000003</v>
      </c>
      <c r="L86" s="119">
        <v>0.28819444444444448</v>
      </c>
      <c r="M86" s="57" t="s">
        <v>156</v>
      </c>
      <c r="N86" s="119">
        <v>0.3034722222222222</v>
      </c>
      <c r="O86" s="57" t="s">
        <v>29</v>
      </c>
      <c r="P86" s="56" t="str">
        <f t="shared" si="78"/>
        <v>OK</v>
      </c>
      <c r="Q86" s="105">
        <f t="shared" si="79"/>
        <v>1.5277777777777724E-2</v>
      </c>
      <c r="R86" s="105">
        <f t="shared" si="80"/>
        <v>6.9444444444444198E-4</v>
      </c>
      <c r="S86" s="105">
        <f t="shared" si="81"/>
        <v>1.5972222222222165E-2</v>
      </c>
      <c r="T86" s="105">
        <f t="shared" ref="T86:T98" si="84">K86-N85</f>
        <v>0</v>
      </c>
      <c r="U86" s="56">
        <v>13.9</v>
      </c>
      <c r="V86" s="56">
        <f>INDEX('Počty dní'!L:P,MATCH(E86,'Počty dní'!N:N,0),4)</f>
        <v>60</v>
      </c>
      <c r="W86" s="166">
        <f t="shared" ref="W86:W92" si="85">V86*U86</f>
        <v>834</v>
      </c>
    </row>
    <row r="87" spans="1:48" x14ac:dyDescent="0.25">
      <c r="A87" s="140">
        <v>126</v>
      </c>
      <c r="B87" s="56">
        <v>1226</v>
      </c>
      <c r="C87" s="56" t="s">
        <v>4</v>
      </c>
      <c r="D87" s="56"/>
      <c r="E87" s="101" t="str">
        <f t="shared" si="76"/>
        <v>+</v>
      </c>
      <c r="F87" s="56" t="s">
        <v>126</v>
      </c>
      <c r="G87" s="64">
        <v>103</v>
      </c>
      <c r="H87" s="56" t="str">
        <f t="shared" si="83"/>
        <v>XXX104/103</v>
      </c>
      <c r="I87" s="56" t="s">
        <v>5</v>
      </c>
      <c r="J87" s="102" t="s">
        <v>6</v>
      </c>
      <c r="K87" s="103">
        <v>0.30555555555555552</v>
      </c>
      <c r="L87" s="119">
        <v>0.30555555555555552</v>
      </c>
      <c r="M87" s="57" t="s">
        <v>29</v>
      </c>
      <c r="N87" s="119">
        <v>0.3215277777777778</v>
      </c>
      <c r="O87" s="57" t="s">
        <v>37</v>
      </c>
      <c r="P87" s="56" t="str">
        <f t="shared" si="78"/>
        <v>OK</v>
      </c>
      <c r="Q87" s="105">
        <f t="shared" si="79"/>
        <v>1.5972222222222276E-2</v>
      </c>
      <c r="R87" s="105">
        <f t="shared" si="80"/>
        <v>0</v>
      </c>
      <c r="S87" s="105">
        <f t="shared" si="81"/>
        <v>1.5972222222222276E-2</v>
      </c>
      <c r="T87" s="105">
        <f t="shared" si="84"/>
        <v>2.0833333333333259E-3</v>
      </c>
      <c r="U87" s="56">
        <v>12.7</v>
      </c>
      <c r="V87" s="56">
        <f>INDEX('Počty dní'!L:P,MATCH(E87,'Počty dní'!N:N,0),4)</f>
        <v>60</v>
      </c>
      <c r="W87" s="166">
        <f t="shared" si="85"/>
        <v>762</v>
      </c>
    </row>
    <row r="88" spans="1:48" x14ac:dyDescent="0.25">
      <c r="A88" s="140">
        <v>126</v>
      </c>
      <c r="B88" s="56">
        <v>1226</v>
      </c>
      <c r="C88" s="56" t="s">
        <v>4</v>
      </c>
      <c r="D88" s="56"/>
      <c r="E88" s="101" t="str">
        <f t="shared" si="76"/>
        <v>+</v>
      </c>
      <c r="F88" s="56" t="s">
        <v>126</v>
      </c>
      <c r="G88" s="64">
        <v>102</v>
      </c>
      <c r="H88" s="56" t="str">
        <f t="shared" si="83"/>
        <v>XXX104/102</v>
      </c>
      <c r="I88" s="56" t="s">
        <v>5</v>
      </c>
      <c r="J88" s="102" t="s">
        <v>6</v>
      </c>
      <c r="K88" s="103">
        <v>0.33819444444444441</v>
      </c>
      <c r="L88" s="119">
        <v>0.33888888888888885</v>
      </c>
      <c r="M88" s="57" t="s">
        <v>37</v>
      </c>
      <c r="N88" s="119">
        <v>0.35902777777777778</v>
      </c>
      <c r="O88" s="57" t="s">
        <v>29</v>
      </c>
      <c r="P88" s="56" t="str">
        <f t="shared" si="78"/>
        <v>OK</v>
      </c>
      <c r="Q88" s="105">
        <f t="shared" si="79"/>
        <v>2.0138888888888928E-2</v>
      </c>
      <c r="R88" s="105">
        <f t="shared" si="80"/>
        <v>6.9444444444444198E-4</v>
      </c>
      <c r="S88" s="105">
        <f t="shared" si="81"/>
        <v>2.083333333333337E-2</v>
      </c>
      <c r="T88" s="105">
        <f t="shared" si="84"/>
        <v>1.6666666666666607E-2</v>
      </c>
      <c r="U88" s="56">
        <v>16.399999999999999</v>
      </c>
      <c r="V88" s="56">
        <f>INDEX('Počty dní'!L:P,MATCH(E88,'Počty dní'!N:N,0),4)</f>
        <v>60</v>
      </c>
      <c r="W88" s="166">
        <f t="shared" si="85"/>
        <v>983.99999999999989</v>
      </c>
    </row>
    <row r="89" spans="1:48" x14ac:dyDescent="0.25">
      <c r="A89" s="140">
        <v>126</v>
      </c>
      <c r="B89" s="56">
        <v>1226</v>
      </c>
      <c r="C89" s="56" t="s">
        <v>4</v>
      </c>
      <c r="D89" s="56"/>
      <c r="E89" s="101" t="str">
        <f t="shared" si="76"/>
        <v>+</v>
      </c>
      <c r="F89" s="56" t="s">
        <v>151</v>
      </c>
      <c r="G89" s="64">
        <v>102</v>
      </c>
      <c r="H89" s="56" t="str">
        <f t="shared" si="83"/>
        <v>XXX105/102</v>
      </c>
      <c r="I89" s="56" t="s">
        <v>5</v>
      </c>
      <c r="J89" s="102" t="s">
        <v>6</v>
      </c>
      <c r="K89" s="103">
        <v>0.35972222222222222</v>
      </c>
      <c r="L89" s="119">
        <v>0.3611111111111111</v>
      </c>
      <c r="M89" s="57" t="s">
        <v>29</v>
      </c>
      <c r="N89" s="119">
        <v>0.3756944444444445</v>
      </c>
      <c r="O89" s="57" t="s">
        <v>156</v>
      </c>
      <c r="P89" s="56" t="str">
        <f t="shared" si="78"/>
        <v>OK</v>
      </c>
      <c r="Q89" s="105">
        <f t="shared" si="79"/>
        <v>1.4583333333333393E-2</v>
      </c>
      <c r="R89" s="105">
        <f t="shared" si="80"/>
        <v>1.388888888888884E-3</v>
      </c>
      <c r="S89" s="105">
        <f t="shared" si="81"/>
        <v>1.5972222222222276E-2</v>
      </c>
      <c r="T89" s="105">
        <f t="shared" si="84"/>
        <v>6.9444444444444198E-4</v>
      </c>
      <c r="U89" s="56">
        <v>13.9</v>
      </c>
      <c r="V89" s="56">
        <f>INDEX('Počty dní'!L:P,MATCH(E89,'Počty dní'!N:N,0),4)</f>
        <v>60</v>
      </c>
      <c r="W89" s="166">
        <f t="shared" si="85"/>
        <v>834</v>
      </c>
    </row>
    <row r="90" spans="1:48" x14ac:dyDescent="0.25">
      <c r="A90" s="140">
        <v>126</v>
      </c>
      <c r="B90" s="56">
        <v>1226</v>
      </c>
      <c r="C90" s="56" t="s">
        <v>4</v>
      </c>
      <c r="D90" s="56"/>
      <c r="E90" s="101" t="str">
        <f>CONCATENATE(C90,D90)</f>
        <v>+</v>
      </c>
      <c r="F90" s="56" t="s">
        <v>82</v>
      </c>
      <c r="G90" s="56"/>
      <c r="H90" s="56" t="str">
        <f t="shared" si="83"/>
        <v>přejezd/</v>
      </c>
      <c r="I90" s="56"/>
      <c r="J90" s="102" t="s">
        <v>6</v>
      </c>
      <c r="K90" s="103">
        <v>0.3756944444444445</v>
      </c>
      <c r="L90" s="119">
        <v>0.3756944444444445</v>
      </c>
      <c r="M90" s="57" t="s">
        <v>156</v>
      </c>
      <c r="N90" s="119">
        <v>0.38055555555555554</v>
      </c>
      <c r="O90" s="68" t="str">
        <f>M91</f>
        <v>Netín</v>
      </c>
      <c r="P90" s="56" t="str">
        <f t="shared" si="78"/>
        <v>OK</v>
      </c>
      <c r="Q90" s="105">
        <f t="shared" si="79"/>
        <v>4.8611111111110383E-3</v>
      </c>
      <c r="R90" s="105">
        <f t="shared" si="80"/>
        <v>0</v>
      </c>
      <c r="S90" s="105">
        <f t="shared" si="81"/>
        <v>4.8611111111110383E-3</v>
      </c>
      <c r="T90" s="105">
        <f t="shared" si="84"/>
        <v>0</v>
      </c>
      <c r="U90" s="56">
        <v>0</v>
      </c>
      <c r="V90" s="56">
        <f>INDEX('Počty dní'!L:P,MATCH(E90,'Počty dní'!N:N,0),4)</f>
        <v>60</v>
      </c>
      <c r="W90" s="166">
        <f t="shared" si="85"/>
        <v>0</v>
      </c>
      <c r="X90" s="21"/>
      <c r="AL90" s="27"/>
      <c r="AM90" s="27"/>
      <c r="AP90" s="16"/>
      <c r="AQ90" s="16"/>
      <c r="AR90" s="16"/>
      <c r="AS90" s="16"/>
      <c r="AT90" s="16"/>
      <c r="AU90" s="28"/>
      <c r="AV90" s="28"/>
    </row>
    <row r="91" spans="1:48" x14ac:dyDescent="0.25">
      <c r="A91" s="140">
        <v>126</v>
      </c>
      <c r="B91" s="56">
        <v>1226</v>
      </c>
      <c r="C91" s="56" t="s">
        <v>4</v>
      </c>
      <c r="D91" s="56"/>
      <c r="E91" s="101" t="str">
        <f t="shared" si="76"/>
        <v>+</v>
      </c>
      <c r="F91" s="56" t="s">
        <v>126</v>
      </c>
      <c r="G91" s="64">
        <v>104</v>
      </c>
      <c r="H91" s="56" t="str">
        <f t="shared" si="83"/>
        <v>XXX104/104</v>
      </c>
      <c r="I91" s="56" t="s">
        <v>5</v>
      </c>
      <c r="J91" s="102" t="s">
        <v>6</v>
      </c>
      <c r="K91" s="103">
        <v>0.3840277777777778</v>
      </c>
      <c r="L91" s="119">
        <v>0.38541666666666669</v>
      </c>
      <c r="M91" s="57" t="s">
        <v>37</v>
      </c>
      <c r="N91" s="119">
        <v>0.40138888888888885</v>
      </c>
      <c r="O91" s="57" t="s">
        <v>29</v>
      </c>
      <c r="P91" s="56" t="str">
        <f t="shared" si="78"/>
        <v>OK</v>
      </c>
      <c r="Q91" s="105">
        <f t="shared" si="79"/>
        <v>1.5972222222222165E-2</v>
      </c>
      <c r="R91" s="105">
        <f t="shared" si="80"/>
        <v>1.388888888888884E-3</v>
      </c>
      <c r="S91" s="105">
        <f t="shared" si="81"/>
        <v>1.7361111111111049E-2</v>
      </c>
      <c r="T91" s="105">
        <f t="shared" si="84"/>
        <v>3.4722222222222654E-3</v>
      </c>
      <c r="U91" s="56">
        <v>12.7</v>
      </c>
      <c r="V91" s="56">
        <f>INDEX('Počty dní'!L:P,MATCH(E91,'Počty dní'!N:N,0),4)</f>
        <v>60</v>
      </c>
      <c r="W91" s="166">
        <f t="shared" si="85"/>
        <v>762</v>
      </c>
    </row>
    <row r="92" spans="1:48" x14ac:dyDescent="0.25">
      <c r="A92" s="140">
        <v>126</v>
      </c>
      <c r="B92" s="56">
        <v>1226</v>
      </c>
      <c r="C92" s="56" t="s">
        <v>4</v>
      </c>
      <c r="D92" s="56"/>
      <c r="E92" s="101" t="str">
        <f t="shared" si="76"/>
        <v>+</v>
      </c>
      <c r="F92" s="56" t="s">
        <v>135</v>
      </c>
      <c r="G92" s="64">
        <v>101</v>
      </c>
      <c r="H92" s="56" t="str">
        <f t="shared" si="83"/>
        <v>XXX114/101</v>
      </c>
      <c r="I92" s="56" t="s">
        <v>5</v>
      </c>
      <c r="J92" s="102" t="s">
        <v>6</v>
      </c>
      <c r="K92" s="103">
        <v>0.42222222222222222</v>
      </c>
      <c r="L92" s="119">
        <v>0.4236111111111111</v>
      </c>
      <c r="M92" s="57" t="s">
        <v>29</v>
      </c>
      <c r="N92" s="119">
        <v>0.43611111111111112</v>
      </c>
      <c r="O92" s="57" t="s">
        <v>84</v>
      </c>
      <c r="P92" s="56" t="str">
        <f t="shared" si="78"/>
        <v>OK</v>
      </c>
      <c r="Q92" s="105">
        <f t="shared" si="79"/>
        <v>1.2500000000000011E-2</v>
      </c>
      <c r="R92" s="105">
        <f t="shared" si="80"/>
        <v>1.388888888888884E-3</v>
      </c>
      <c r="S92" s="105">
        <f t="shared" si="81"/>
        <v>1.3888888888888895E-2</v>
      </c>
      <c r="T92" s="105">
        <f t="shared" si="84"/>
        <v>2.083333333333337E-2</v>
      </c>
      <c r="U92" s="56">
        <v>10.4</v>
      </c>
      <c r="V92" s="56">
        <f>INDEX('Počty dní'!L:P,MATCH(E92,'Počty dní'!N:N,0),4)</f>
        <v>60</v>
      </c>
      <c r="W92" s="166">
        <f t="shared" si="85"/>
        <v>624</v>
      </c>
    </row>
    <row r="93" spans="1:48" x14ac:dyDescent="0.25">
      <c r="A93" s="140">
        <v>126</v>
      </c>
      <c r="B93" s="56">
        <v>1226</v>
      </c>
      <c r="C93" s="56" t="s">
        <v>4</v>
      </c>
      <c r="D93" s="56"/>
      <c r="E93" s="101" t="str">
        <f t="shared" si="76"/>
        <v>+</v>
      </c>
      <c r="F93" s="56" t="s">
        <v>135</v>
      </c>
      <c r="G93" s="64">
        <v>103</v>
      </c>
      <c r="H93" s="56" t="str">
        <f t="shared" si="83"/>
        <v>XXX114/103</v>
      </c>
      <c r="I93" s="56" t="s">
        <v>5</v>
      </c>
      <c r="J93" s="102" t="s">
        <v>6</v>
      </c>
      <c r="K93" s="103">
        <v>0.44791666666666669</v>
      </c>
      <c r="L93" s="119">
        <v>0.45347222222222222</v>
      </c>
      <c r="M93" s="57" t="s">
        <v>84</v>
      </c>
      <c r="N93" s="119">
        <v>0.4680555555555555</v>
      </c>
      <c r="O93" s="57" t="s">
        <v>46</v>
      </c>
      <c r="P93" s="56" t="str">
        <f t="shared" si="78"/>
        <v>OK</v>
      </c>
      <c r="Q93" s="105">
        <f t="shared" si="79"/>
        <v>1.4583333333333282E-2</v>
      </c>
      <c r="R93" s="105">
        <f t="shared" si="80"/>
        <v>5.5555555555555358E-3</v>
      </c>
      <c r="S93" s="105">
        <f t="shared" si="81"/>
        <v>2.0138888888888817E-2</v>
      </c>
      <c r="T93" s="105">
        <f t="shared" si="84"/>
        <v>1.1805555555555569E-2</v>
      </c>
      <c r="U93" s="56">
        <v>15.3</v>
      </c>
      <c r="V93" s="56">
        <f>INDEX('Počty dní'!L:P,MATCH(E93,'Počty dní'!N:N,0),4)</f>
        <v>60</v>
      </c>
      <c r="W93" s="166">
        <f>V93*U93</f>
        <v>918</v>
      </c>
    </row>
    <row r="94" spans="1:48" x14ac:dyDescent="0.25">
      <c r="A94" s="140">
        <v>126</v>
      </c>
      <c r="B94" s="56">
        <v>1226</v>
      </c>
      <c r="C94" s="56" t="s">
        <v>4</v>
      </c>
      <c r="D94" s="56"/>
      <c r="E94" s="101" t="str">
        <f t="shared" si="76"/>
        <v>+</v>
      </c>
      <c r="F94" s="56" t="s">
        <v>82</v>
      </c>
      <c r="G94" s="56"/>
      <c r="H94" s="56" t="str">
        <f t="shared" ref="H94:H95" si="86">CONCATENATE(F94,"/",G94)</f>
        <v>přejezd/</v>
      </c>
      <c r="I94" s="56"/>
      <c r="J94" s="102" t="s">
        <v>6</v>
      </c>
      <c r="K94" s="103">
        <v>0.52777777777777779</v>
      </c>
      <c r="L94" s="119">
        <v>0.52777777777777779</v>
      </c>
      <c r="M94" s="68" t="str">
        <f>O93</f>
        <v>Křižanov,,nám.</v>
      </c>
      <c r="N94" s="119">
        <v>0.52986111111111112</v>
      </c>
      <c r="O94" s="68" t="str">
        <f>M95</f>
        <v>Křižanov,,Katolický dům</v>
      </c>
      <c r="P94" s="56" t="str">
        <f t="shared" si="78"/>
        <v>OK</v>
      </c>
      <c r="Q94" s="105">
        <f t="shared" si="79"/>
        <v>2.0833333333333259E-3</v>
      </c>
      <c r="R94" s="105">
        <f t="shared" si="80"/>
        <v>0</v>
      </c>
      <c r="S94" s="105">
        <f t="shared" si="81"/>
        <v>2.0833333333333259E-3</v>
      </c>
      <c r="T94" s="105">
        <f t="shared" si="84"/>
        <v>5.9722222222222288E-2</v>
      </c>
      <c r="U94" s="56">
        <v>0</v>
      </c>
      <c r="V94" s="56">
        <f>INDEX('Počty dní'!L:P,MATCH(E94,'Počty dní'!N:N,0),4)</f>
        <v>60</v>
      </c>
      <c r="W94" s="166">
        <f t="shared" ref="W94" si="87">V94*U94</f>
        <v>0</v>
      </c>
      <c r="X94" s="21"/>
      <c r="AL94" s="27"/>
      <c r="AM94" s="27"/>
      <c r="AP94" s="16"/>
      <c r="AQ94" s="16"/>
      <c r="AR94" s="16"/>
      <c r="AS94" s="16"/>
      <c r="AT94" s="16"/>
      <c r="AU94" s="28"/>
      <c r="AV94" s="28"/>
    </row>
    <row r="95" spans="1:48" x14ac:dyDescent="0.25">
      <c r="A95" s="140">
        <v>126</v>
      </c>
      <c r="B95" s="56">
        <v>1226</v>
      </c>
      <c r="C95" s="56" t="s">
        <v>4</v>
      </c>
      <c r="D95" s="56"/>
      <c r="E95" s="101" t="str">
        <f t="shared" si="76"/>
        <v>+</v>
      </c>
      <c r="F95" s="56" t="s">
        <v>132</v>
      </c>
      <c r="G95" s="64">
        <v>103</v>
      </c>
      <c r="H95" s="56" t="str">
        <f t="shared" si="86"/>
        <v>XXX115/103</v>
      </c>
      <c r="I95" s="56" t="s">
        <v>5</v>
      </c>
      <c r="J95" s="102" t="s">
        <v>6</v>
      </c>
      <c r="K95" s="103">
        <v>0.52986111111111112</v>
      </c>
      <c r="L95" s="119">
        <v>0.53125</v>
      </c>
      <c r="M95" s="57" t="s">
        <v>11</v>
      </c>
      <c r="N95" s="119">
        <v>0.54652777777777783</v>
      </c>
      <c r="O95" s="57" t="s">
        <v>29</v>
      </c>
      <c r="P95" s="56" t="str">
        <f t="shared" si="78"/>
        <v>OK</v>
      </c>
      <c r="Q95" s="105">
        <f t="shared" si="79"/>
        <v>1.5277777777777835E-2</v>
      </c>
      <c r="R95" s="105">
        <f t="shared" si="80"/>
        <v>1.388888888888884E-3</v>
      </c>
      <c r="S95" s="105">
        <f t="shared" si="81"/>
        <v>1.6666666666666718E-2</v>
      </c>
      <c r="T95" s="105">
        <f t="shared" si="84"/>
        <v>0</v>
      </c>
      <c r="U95" s="56">
        <v>10.9</v>
      </c>
      <c r="V95" s="56">
        <f>INDEX('Počty dní'!L:P,MATCH(E95,'Počty dní'!N:N,0),4)</f>
        <v>60</v>
      </c>
      <c r="W95" s="166">
        <f>V95*U95</f>
        <v>654</v>
      </c>
    </row>
    <row r="96" spans="1:48" x14ac:dyDescent="0.25">
      <c r="A96" s="140">
        <v>126</v>
      </c>
      <c r="B96" s="56">
        <v>1226</v>
      </c>
      <c r="C96" s="56" t="s">
        <v>4</v>
      </c>
      <c r="D96" s="56"/>
      <c r="E96" s="101" t="str">
        <f t="shared" ref="E96:E98" si="88">CONCATENATE(C96,D96)</f>
        <v>+</v>
      </c>
      <c r="F96" s="56" t="s">
        <v>153</v>
      </c>
      <c r="G96" s="64">
        <v>112</v>
      </c>
      <c r="H96" s="56" t="str">
        <f t="shared" ref="H96:H98" si="89">CONCATENATE(F96,"/",G96)</f>
        <v>XXX100/112</v>
      </c>
      <c r="I96" s="56" t="s">
        <v>6</v>
      </c>
      <c r="J96" s="102" t="s">
        <v>6</v>
      </c>
      <c r="K96" s="103">
        <v>0.64236111111111105</v>
      </c>
      <c r="L96" s="119">
        <v>0.64444444444444449</v>
      </c>
      <c r="M96" s="68" t="s">
        <v>29</v>
      </c>
      <c r="N96" s="119">
        <v>0.68055555555555547</v>
      </c>
      <c r="O96" s="57" t="s">
        <v>33</v>
      </c>
      <c r="P96" s="56" t="str">
        <f t="shared" si="78"/>
        <v>OK</v>
      </c>
      <c r="Q96" s="105">
        <f t="shared" si="79"/>
        <v>3.6111111111110983E-2</v>
      </c>
      <c r="R96" s="105">
        <f t="shared" si="80"/>
        <v>2.083333333333437E-3</v>
      </c>
      <c r="S96" s="105">
        <f t="shared" si="81"/>
        <v>3.819444444444442E-2</v>
      </c>
      <c r="T96" s="105">
        <f t="shared" si="84"/>
        <v>9.5833333333333215E-2</v>
      </c>
      <c r="U96" s="56">
        <v>36.9</v>
      </c>
      <c r="V96" s="56">
        <f>INDEX('Počty dní'!L:P,MATCH(E96,'Počty dní'!N:N,0),4)</f>
        <v>60</v>
      </c>
      <c r="W96" s="166">
        <f t="shared" ref="W96:W98" si="90">V96*U96</f>
        <v>2214</v>
      </c>
    </row>
    <row r="97" spans="1:24" x14ac:dyDescent="0.25">
      <c r="A97" s="140">
        <v>126</v>
      </c>
      <c r="B97" s="56">
        <v>1226</v>
      </c>
      <c r="C97" s="56" t="s">
        <v>4</v>
      </c>
      <c r="D97" s="56"/>
      <c r="E97" s="101" t="str">
        <f t="shared" si="88"/>
        <v>+</v>
      </c>
      <c r="F97" s="56" t="s">
        <v>153</v>
      </c>
      <c r="G97" s="64">
        <v>151</v>
      </c>
      <c r="H97" s="56" t="str">
        <f t="shared" si="89"/>
        <v>XXX100/151</v>
      </c>
      <c r="I97" s="56" t="s">
        <v>6</v>
      </c>
      <c r="J97" s="102" t="s">
        <v>6</v>
      </c>
      <c r="K97" s="103">
        <v>0.72222222222222221</v>
      </c>
      <c r="L97" s="119">
        <v>0.72916666666666663</v>
      </c>
      <c r="M97" s="57" t="s">
        <v>33</v>
      </c>
      <c r="N97" s="119">
        <v>0.78819444444444453</v>
      </c>
      <c r="O97" s="57" t="s">
        <v>32</v>
      </c>
      <c r="P97" s="56" t="str">
        <f t="shared" si="78"/>
        <v>OK</v>
      </c>
      <c r="Q97" s="105">
        <f t="shared" si="79"/>
        <v>5.9027777777777901E-2</v>
      </c>
      <c r="R97" s="105">
        <f t="shared" si="80"/>
        <v>6.9444444444444198E-3</v>
      </c>
      <c r="S97" s="105">
        <f t="shared" si="81"/>
        <v>6.5972222222222321E-2</v>
      </c>
      <c r="T97" s="105">
        <f t="shared" si="84"/>
        <v>4.1666666666666741E-2</v>
      </c>
      <c r="U97" s="56">
        <v>88.4</v>
      </c>
      <c r="V97" s="56">
        <f>INDEX('Počty dní'!L:P,MATCH(E97,'Počty dní'!N:N,0),4)</f>
        <v>60</v>
      </c>
      <c r="W97" s="166">
        <f t="shared" si="90"/>
        <v>5304</v>
      </c>
    </row>
    <row r="98" spans="1:24" ht="15.75" thickBot="1" x14ac:dyDescent="0.3">
      <c r="A98" s="141">
        <v>126</v>
      </c>
      <c r="B98" s="58">
        <v>1226</v>
      </c>
      <c r="C98" s="58" t="s">
        <v>4</v>
      </c>
      <c r="D98" s="58"/>
      <c r="E98" s="168" t="str">
        <f t="shared" si="88"/>
        <v>+</v>
      </c>
      <c r="F98" s="58" t="s">
        <v>153</v>
      </c>
      <c r="G98" s="187">
        <v>172</v>
      </c>
      <c r="H98" s="58" t="str">
        <f t="shared" si="89"/>
        <v>XXX100/172</v>
      </c>
      <c r="I98" s="58" t="s">
        <v>6</v>
      </c>
      <c r="J98" s="106" t="s">
        <v>6</v>
      </c>
      <c r="K98" s="107">
        <v>0.84722222222222221</v>
      </c>
      <c r="L98" s="146">
        <v>0.85416666666666663</v>
      </c>
      <c r="M98" s="59" t="s">
        <v>32</v>
      </c>
      <c r="N98" s="146">
        <v>0.89236111111111116</v>
      </c>
      <c r="O98" s="60" t="s">
        <v>31</v>
      </c>
      <c r="P98" s="158"/>
      <c r="Q98" s="170">
        <f t="shared" si="79"/>
        <v>3.8194444444444531E-2</v>
      </c>
      <c r="R98" s="170">
        <f t="shared" si="80"/>
        <v>6.9444444444444198E-3</v>
      </c>
      <c r="S98" s="170">
        <f t="shared" si="81"/>
        <v>4.5138888888888951E-2</v>
      </c>
      <c r="T98" s="170">
        <f t="shared" si="84"/>
        <v>5.9027777777777679E-2</v>
      </c>
      <c r="U98" s="58">
        <v>52.7</v>
      </c>
      <c r="V98" s="58">
        <f>INDEX('Počty dní'!L:P,MATCH(E98,'Počty dní'!N:N,0),4)</f>
        <v>60</v>
      </c>
      <c r="W98" s="171">
        <f t="shared" si="90"/>
        <v>3162</v>
      </c>
    </row>
    <row r="99" spans="1:24" ht="15.75" thickBot="1" x14ac:dyDescent="0.3">
      <c r="A99" s="172" t="str">
        <f ca="1">CONCATENATE(INDIRECT("R[-1]C[0]",FALSE),"celkem")</f>
        <v>126celkem</v>
      </c>
      <c r="B99" s="173"/>
      <c r="C99" s="173" t="str">
        <f ca="1">INDIRECT("R[-1]C[12]",FALSE)</f>
        <v>Velké Meziříčí,,Novosady</v>
      </c>
      <c r="D99" s="174"/>
      <c r="E99" s="173"/>
      <c r="F99" s="175"/>
      <c r="G99" s="173"/>
      <c r="H99" s="176"/>
      <c r="I99" s="177"/>
      <c r="J99" s="178" t="str">
        <f ca="1">INDIRECT("R[-3]C[0]",FALSE)</f>
        <v>V</v>
      </c>
      <c r="K99" s="179"/>
      <c r="L99" s="213"/>
      <c r="M99" s="181"/>
      <c r="N99" s="213"/>
      <c r="O99" s="182"/>
      <c r="P99" s="173"/>
      <c r="Q99" s="183">
        <f>SUM(Q85:Q98)</f>
        <v>0.27083333333333343</v>
      </c>
      <c r="R99" s="183">
        <f>SUM(R85:R98)</f>
        <v>2.8472222222222232E-2</v>
      </c>
      <c r="S99" s="183">
        <f>SUM(S85:S98)</f>
        <v>0.29930555555555566</v>
      </c>
      <c r="T99" s="183">
        <f>SUM(T85:T98)</f>
        <v>0.3118055555555555</v>
      </c>
      <c r="U99" s="184">
        <f>SUM(U85:U98)</f>
        <v>284.2</v>
      </c>
      <c r="V99" s="185"/>
      <c r="W99" s="186">
        <f>SUM(W85:W98)</f>
        <v>17052</v>
      </c>
      <c r="X99" s="21"/>
    </row>
    <row r="100" spans="1:24" x14ac:dyDescent="0.25">
      <c r="E100" s="116"/>
      <c r="G100" s="67"/>
      <c r="K100" s="117"/>
      <c r="L100" s="147"/>
      <c r="M100" s="63"/>
      <c r="N100" s="147"/>
      <c r="O100" s="63"/>
    </row>
    <row r="101" spans="1:24" ht="15.75" thickBot="1" x14ac:dyDescent="0.3">
      <c r="E101" s="116"/>
      <c r="G101" s="67"/>
      <c r="K101" s="117"/>
      <c r="L101" s="147"/>
      <c r="M101" s="70"/>
      <c r="N101" s="147"/>
      <c r="O101" s="70"/>
    </row>
    <row r="102" spans="1:24" x14ac:dyDescent="0.25">
      <c r="A102" s="138">
        <v>132</v>
      </c>
      <c r="B102" s="53">
        <v>1232</v>
      </c>
      <c r="C102" s="53" t="s">
        <v>4</v>
      </c>
      <c r="D102" s="53"/>
      <c r="E102" s="160" t="str">
        <f t="shared" ref="E102:E103" si="91">CONCATENATE(C102,D102)</f>
        <v>+</v>
      </c>
      <c r="F102" s="53" t="s">
        <v>139</v>
      </c>
      <c r="G102" s="188">
        <v>101</v>
      </c>
      <c r="H102" s="53" t="str">
        <f t="shared" ref="H102:H103" si="92">CONCATENATE(F102,"/",G102)</f>
        <v>XXX124/101</v>
      </c>
      <c r="I102" s="53" t="s">
        <v>5</v>
      </c>
      <c r="J102" s="53" t="s">
        <v>6</v>
      </c>
      <c r="K102" s="162">
        <v>0.29097222222222224</v>
      </c>
      <c r="L102" s="212">
        <v>0.29166666666666669</v>
      </c>
      <c r="M102" s="164" t="s">
        <v>56</v>
      </c>
      <c r="N102" s="212">
        <v>0.29722222222222222</v>
      </c>
      <c r="O102" s="164" t="s">
        <v>75</v>
      </c>
      <c r="P102" s="53" t="str">
        <f t="shared" ref="P102:P115" si="93">IF(M103=O102,"OK","POZOR")</f>
        <v>OK</v>
      </c>
      <c r="Q102" s="165">
        <f t="shared" ref="Q102:Q116" si="94">IF(ISNUMBER(G102),N102-L102,IF(F102="přejezd",N102-L102,0))</f>
        <v>5.5555555555555358E-3</v>
      </c>
      <c r="R102" s="165">
        <f t="shared" ref="R102:R116" si="95">IF(ISNUMBER(G102),L102-K102,0)</f>
        <v>6.9444444444444198E-4</v>
      </c>
      <c r="S102" s="165">
        <f t="shared" ref="S102:S116" si="96">Q102+R102</f>
        <v>6.2499999999999778E-3</v>
      </c>
      <c r="T102" s="165"/>
      <c r="U102" s="53">
        <v>5.7</v>
      </c>
      <c r="V102" s="53">
        <f>INDEX('Počty dní'!L:P,MATCH(E102,'Počty dní'!N:N,0),4)</f>
        <v>60</v>
      </c>
      <c r="W102" s="98">
        <f t="shared" ref="W102:W103" si="97">V102*U102</f>
        <v>342</v>
      </c>
    </row>
    <row r="103" spans="1:24" x14ac:dyDescent="0.25">
      <c r="A103" s="140">
        <v>132</v>
      </c>
      <c r="B103" s="56">
        <v>1232</v>
      </c>
      <c r="C103" s="56" t="s">
        <v>4</v>
      </c>
      <c r="D103" s="56"/>
      <c r="E103" s="101" t="str">
        <f t="shared" si="91"/>
        <v>+</v>
      </c>
      <c r="F103" s="56" t="s">
        <v>139</v>
      </c>
      <c r="G103" s="64">
        <v>102</v>
      </c>
      <c r="H103" s="56" t="str">
        <f t="shared" si="92"/>
        <v>XXX124/102</v>
      </c>
      <c r="I103" s="56" t="s">
        <v>5</v>
      </c>
      <c r="J103" s="56" t="s">
        <v>6</v>
      </c>
      <c r="K103" s="103">
        <v>0.29722222222222222</v>
      </c>
      <c r="L103" s="119">
        <v>0.2986111111111111</v>
      </c>
      <c r="M103" s="57" t="s">
        <v>75</v>
      </c>
      <c r="N103" s="119">
        <v>0.30694444444444441</v>
      </c>
      <c r="O103" s="57" t="s">
        <v>56</v>
      </c>
      <c r="P103" s="56" t="str">
        <f t="shared" si="93"/>
        <v>OK</v>
      </c>
      <c r="Q103" s="105">
        <f t="shared" si="94"/>
        <v>8.3333333333333037E-3</v>
      </c>
      <c r="R103" s="105">
        <f t="shared" si="95"/>
        <v>1.388888888888884E-3</v>
      </c>
      <c r="S103" s="105">
        <f t="shared" si="96"/>
        <v>9.7222222222221877E-3</v>
      </c>
      <c r="T103" s="105">
        <f t="shared" ref="T103:T116" si="98">K103-N102</f>
        <v>0</v>
      </c>
      <c r="U103" s="56">
        <v>5.7</v>
      </c>
      <c r="V103" s="56">
        <f>INDEX('Počty dní'!L:P,MATCH(E103,'Počty dní'!N:N,0),4)</f>
        <v>60</v>
      </c>
      <c r="W103" s="166">
        <f t="shared" si="97"/>
        <v>342</v>
      </c>
    </row>
    <row r="104" spans="1:24" x14ac:dyDescent="0.25">
      <c r="A104" s="140">
        <v>132</v>
      </c>
      <c r="B104" s="56">
        <v>1232</v>
      </c>
      <c r="C104" s="56" t="s">
        <v>4</v>
      </c>
      <c r="D104" s="56"/>
      <c r="E104" s="101" t="str">
        <f>CONCATENATE(C104,D104)</f>
        <v>+</v>
      </c>
      <c r="F104" s="56" t="s">
        <v>143</v>
      </c>
      <c r="G104" s="64">
        <v>101</v>
      </c>
      <c r="H104" s="56" t="str">
        <f t="shared" ref="H104:H113" si="99">CONCATENATE(F104,"/",G104)</f>
        <v>XXX128/101</v>
      </c>
      <c r="I104" s="56" t="s">
        <v>5</v>
      </c>
      <c r="J104" s="56" t="s">
        <v>6</v>
      </c>
      <c r="K104" s="103">
        <v>0.34652777777777782</v>
      </c>
      <c r="L104" s="119">
        <v>0.34722222222222227</v>
      </c>
      <c r="M104" s="57" t="s">
        <v>56</v>
      </c>
      <c r="N104" s="119">
        <v>0.3520833333333333</v>
      </c>
      <c r="O104" s="57" t="s">
        <v>63</v>
      </c>
      <c r="P104" s="56" t="str">
        <f t="shared" si="93"/>
        <v>OK</v>
      </c>
      <c r="Q104" s="105">
        <f t="shared" si="94"/>
        <v>4.8611111111110383E-3</v>
      </c>
      <c r="R104" s="105">
        <f t="shared" si="95"/>
        <v>6.9444444444444198E-4</v>
      </c>
      <c r="S104" s="105">
        <f t="shared" si="96"/>
        <v>5.5555555555554803E-3</v>
      </c>
      <c r="T104" s="105">
        <f t="shared" si="98"/>
        <v>3.9583333333333415E-2</v>
      </c>
      <c r="U104" s="56">
        <v>3.6</v>
      </c>
      <c r="V104" s="56">
        <f>INDEX('Počty dní'!L:P,MATCH(E104,'Počty dní'!N:N,0),4)</f>
        <v>60</v>
      </c>
      <c r="W104" s="166">
        <f t="shared" ref="W104:W111" si="100">V104*U104</f>
        <v>216</v>
      </c>
    </row>
    <row r="105" spans="1:24" x14ac:dyDescent="0.25">
      <c r="A105" s="140">
        <v>132</v>
      </c>
      <c r="B105" s="56">
        <v>1232</v>
      </c>
      <c r="C105" s="56" t="s">
        <v>4</v>
      </c>
      <c r="D105" s="56"/>
      <c r="E105" s="101" t="str">
        <f>CONCATENATE(C105,D105)</f>
        <v>+</v>
      </c>
      <c r="F105" s="56" t="s">
        <v>143</v>
      </c>
      <c r="G105" s="64">
        <v>102</v>
      </c>
      <c r="H105" s="56" t="str">
        <f t="shared" si="99"/>
        <v>XXX128/102</v>
      </c>
      <c r="I105" s="56" t="s">
        <v>5</v>
      </c>
      <c r="J105" s="56" t="s">
        <v>6</v>
      </c>
      <c r="K105" s="103">
        <v>0.35347222222222224</v>
      </c>
      <c r="L105" s="119">
        <v>0.35416666666666669</v>
      </c>
      <c r="M105" s="57" t="s">
        <v>63</v>
      </c>
      <c r="N105" s="119">
        <v>0.36458333333333331</v>
      </c>
      <c r="O105" s="57" t="s">
        <v>56</v>
      </c>
      <c r="P105" s="56" t="str">
        <f t="shared" si="93"/>
        <v>OK</v>
      </c>
      <c r="Q105" s="105">
        <f t="shared" si="94"/>
        <v>1.041666666666663E-2</v>
      </c>
      <c r="R105" s="105">
        <f t="shared" si="95"/>
        <v>6.9444444444444198E-4</v>
      </c>
      <c r="S105" s="105">
        <f t="shared" si="96"/>
        <v>1.1111111111111072E-2</v>
      </c>
      <c r="T105" s="105">
        <f t="shared" si="98"/>
        <v>1.3888888888889395E-3</v>
      </c>
      <c r="U105" s="56">
        <v>7.8</v>
      </c>
      <c r="V105" s="56">
        <f>INDEX('Počty dní'!L:P,MATCH(E105,'Počty dní'!N:N,0),4)</f>
        <v>60</v>
      </c>
      <c r="W105" s="166">
        <f t="shared" si="100"/>
        <v>468</v>
      </c>
    </row>
    <row r="106" spans="1:24" x14ac:dyDescent="0.25">
      <c r="A106" s="140">
        <v>132</v>
      </c>
      <c r="B106" s="56">
        <v>1232</v>
      </c>
      <c r="C106" s="56" t="s">
        <v>4</v>
      </c>
      <c r="D106" s="56"/>
      <c r="E106" s="101" t="str">
        <f>CONCATENATE(C106,D106)</f>
        <v>+</v>
      </c>
      <c r="F106" s="56" t="s">
        <v>139</v>
      </c>
      <c r="G106" s="64">
        <v>103</v>
      </c>
      <c r="H106" s="56" t="str">
        <f t="shared" si="99"/>
        <v>XXX124/103</v>
      </c>
      <c r="I106" s="56" t="s">
        <v>5</v>
      </c>
      <c r="J106" s="56" t="s">
        <v>6</v>
      </c>
      <c r="K106" s="103">
        <v>0.36597222222222225</v>
      </c>
      <c r="L106" s="119">
        <v>0.36805555555555558</v>
      </c>
      <c r="M106" s="57" t="s">
        <v>56</v>
      </c>
      <c r="N106" s="119">
        <v>0.37361111111111112</v>
      </c>
      <c r="O106" s="57" t="s">
        <v>75</v>
      </c>
      <c r="P106" s="56" t="str">
        <f t="shared" si="93"/>
        <v>OK</v>
      </c>
      <c r="Q106" s="105">
        <f t="shared" si="94"/>
        <v>5.5555555555555358E-3</v>
      </c>
      <c r="R106" s="105">
        <f t="shared" si="95"/>
        <v>2.0833333333333259E-3</v>
      </c>
      <c r="S106" s="105">
        <f t="shared" si="96"/>
        <v>7.6388888888888618E-3</v>
      </c>
      <c r="T106" s="105">
        <f t="shared" si="98"/>
        <v>1.3888888888889395E-3</v>
      </c>
      <c r="U106" s="56">
        <v>5.7</v>
      </c>
      <c r="V106" s="56">
        <f>INDEX('Počty dní'!L:P,MATCH(E106,'Počty dní'!N:N,0),4)</f>
        <v>60</v>
      </c>
      <c r="W106" s="166">
        <f t="shared" si="100"/>
        <v>342</v>
      </c>
    </row>
    <row r="107" spans="1:24" x14ac:dyDescent="0.25">
      <c r="A107" s="140">
        <v>132</v>
      </c>
      <c r="B107" s="56">
        <v>1232</v>
      </c>
      <c r="C107" s="56" t="s">
        <v>4</v>
      </c>
      <c r="D107" s="56"/>
      <c r="E107" s="101" t="str">
        <f>CONCATENATE(C107,D107)</f>
        <v>+</v>
      </c>
      <c r="F107" s="56" t="s">
        <v>139</v>
      </c>
      <c r="G107" s="64">
        <v>104</v>
      </c>
      <c r="H107" s="56" t="str">
        <f t="shared" si="99"/>
        <v>XXX124/104</v>
      </c>
      <c r="I107" s="56" t="s">
        <v>5</v>
      </c>
      <c r="J107" s="56" t="s">
        <v>6</v>
      </c>
      <c r="K107" s="103">
        <v>0.37361111111111112</v>
      </c>
      <c r="L107" s="119">
        <v>0.375</v>
      </c>
      <c r="M107" s="57" t="s">
        <v>75</v>
      </c>
      <c r="N107" s="119">
        <v>0.38055555555555554</v>
      </c>
      <c r="O107" s="57" t="s">
        <v>56</v>
      </c>
      <c r="P107" s="56" t="str">
        <f t="shared" si="93"/>
        <v>OK</v>
      </c>
      <c r="Q107" s="105">
        <f t="shared" si="94"/>
        <v>5.5555555555555358E-3</v>
      </c>
      <c r="R107" s="105">
        <f t="shared" si="95"/>
        <v>1.388888888888884E-3</v>
      </c>
      <c r="S107" s="105">
        <f t="shared" si="96"/>
        <v>6.9444444444444198E-3</v>
      </c>
      <c r="T107" s="105">
        <f t="shared" si="98"/>
        <v>0</v>
      </c>
      <c r="U107" s="56">
        <v>5.7</v>
      </c>
      <c r="V107" s="56">
        <f>INDEX('Počty dní'!L:P,MATCH(E107,'Počty dní'!N:N,0),4)</f>
        <v>60</v>
      </c>
      <c r="W107" s="166">
        <f t="shared" si="100"/>
        <v>342</v>
      </c>
    </row>
    <row r="108" spans="1:24" x14ac:dyDescent="0.25">
      <c r="A108" s="140">
        <v>132</v>
      </c>
      <c r="B108" s="56">
        <v>1232</v>
      </c>
      <c r="C108" s="56" t="s">
        <v>3</v>
      </c>
      <c r="D108" s="56"/>
      <c r="E108" s="101" t="s">
        <v>3</v>
      </c>
      <c r="F108" s="56" t="s">
        <v>142</v>
      </c>
      <c r="G108" s="64">
        <v>102</v>
      </c>
      <c r="H108" s="56" t="str">
        <f t="shared" si="99"/>
        <v>XXX131/102</v>
      </c>
      <c r="I108" s="56" t="s">
        <v>5</v>
      </c>
      <c r="J108" s="56" t="s">
        <v>6</v>
      </c>
      <c r="K108" s="103">
        <v>0.3833333333333333</v>
      </c>
      <c r="L108" s="119">
        <v>0.38541666666666669</v>
      </c>
      <c r="M108" s="57" t="s">
        <v>56</v>
      </c>
      <c r="N108" s="119">
        <v>0.39027777777777778</v>
      </c>
      <c r="O108" s="57" t="s">
        <v>78</v>
      </c>
      <c r="P108" s="56" t="str">
        <f t="shared" si="93"/>
        <v>OK</v>
      </c>
      <c r="Q108" s="105">
        <f t="shared" si="94"/>
        <v>4.8611111111110938E-3</v>
      </c>
      <c r="R108" s="105">
        <f t="shared" si="95"/>
        <v>2.0833333333333814E-3</v>
      </c>
      <c r="S108" s="105">
        <f t="shared" si="96"/>
        <v>6.9444444444444753E-3</v>
      </c>
      <c r="T108" s="105">
        <f t="shared" si="98"/>
        <v>2.7777777777777679E-3</v>
      </c>
      <c r="U108" s="56">
        <v>3.4</v>
      </c>
      <c r="V108" s="56">
        <f>INDEX('Počty dní'!L:P,MATCH(E108,'Počty dní'!N:N,0),4)</f>
        <v>112</v>
      </c>
      <c r="W108" s="166">
        <f t="shared" si="100"/>
        <v>380.8</v>
      </c>
    </row>
    <row r="109" spans="1:24" x14ac:dyDescent="0.25">
      <c r="A109" s="140">
        <v>132</v>
      </c>
      <c r="B109" s="56">
        <v>1232</v>
      </c>
      <c r="C109" s="56" t="s">
        <v>3</v>
      </c>
      <c r="D109" s="56"/>
      <c r="E109" s="101" t="str">
        <f>CONCATENATE(C109,D109)</f>
        <v>6+</v>
      </c>
      <c r="F109" s="56" t="s">
        <v>144</v>
      </c>
      <c r="G109" s="64">
        <v>103</v>
      </c>
      <c r="H109" s="56" t="str">
        <f t="shared" si="99"/>
        <v>XXX129/103</v>
      </c>
      <c r="I109" s="56" t="s">
        <v>5</v>
      </c>
      <c r="J109" s="56" t="s">
        <v>6</v>
      </c>
      <c r="K109" s="103">
        <v>0.40208333333333335</v>
      </c>
      <c r="L109" s="119">
        <v>0.40277777777777773</v>
      </c>
      <c r="M109" s="57" t="s">
        <v>78</v>
      </c>
      <c r="N109" s="119">
        <v>0.43333333333333335</v>
      </c>
      <c r="O109" s="68" t="s">
        <v>80</v>
      </c>
      <c r="P109" s="56" t="str">
        <f t="shared" si="93"/>
        <v>OK</v>
      </c>
      <c r="Q109" s="105">
        <f t="shared" si="94"/>
        <v>3.0555555555555614E-2</v>
      </c>
      <c r="R109" s="105">
        <f t="shared" si="95"/>
        <v>6.9444444444438647E-4</v>
      </c>
      <c r="S109" s="105">
        <f t="shared" si="96"/>
        <v>3.125E-2</v>
      </c>
      <c r="T109" s="105">
        <f t="shared" si="98"/>
        <v>1.1805555555555569E-2</v>
      </c>
      <c r="U109" s="56">
        <v>24.7</v>
      </c>
      <c r="V109" s="56">
        <f>INDEX('Počty dní'!L:P,MATCH(E109,'Počty dní'!N:N,0),4)</f>
        <v>112</v>
      </c>
      <c r="W109" s="166">
        <f t="shared" si="100"/>
        <v>2766.4</v>
      </c>
    </row>
    <row r="110" spans="1:24" x14ac:dyDescent="0.25">
      <c r="A110" s="140">
        <v>132</v>
      </c>
      <c r="B110" s="56">
        <v>1232</v>
      </c>
      <c r="C110" s="56" t="s">
        <v>3</v>
      </c>
      <c r="D110" s="56"/>
      <c r="E110" s="101" t="str">
        <f>CONCATENATE(C110,D110)</f>
        <v>6+</v>
      </c>
      <c r="F110" s="56" t="s">
        <v>144</v>
      </c>
      <c r="G110" s="64">
        <v>106</v>
      </c>
      <c r="H110" s="56" t="str">
        <f t="shared" si="99"/>
        <v>XXX129/106</v>
      </c>
      <c r="I110" s="56" t="s">
        <v>5</v>
      </c>
      <c r="J110" s="56" t="s">
        <v>6</v>
      </c>
      <c r="K110" s="103">
        <v>0.44097222222222227</v>
      </c>
      <c r="L110" s="119">
        <v>0.44166666666666665</v>
      </c>
      <c r="M110" s="68" t="s">
        <v>80</v>
      </c>
      <c r="N110" s="119">
        <v>0.47361111111111115</v>
      </c>
      <c r="O110" s="57" t="s">
        <v>78</v>
      </c>
      <c r="P110" s="56" t="str">
        <f t="shared" si="93"/>
        <v>OK</v>
      </c>
      <c r="Q110" s="105">
        <f t="shared" si="94"/>
        <v>3.1944444444444497E-2</v>
      </c>
      <c r="R110" s="105">
        <f t="shared" si="95"/>
        <v>6.9444444444438647E-4</v>
      </c>
      <c r="S110" s="105">
        <f t="shared" si="96"/>
        <v>3.2638888888888884E-2</v>
      </c>
      <c r="T110" s="105">
        <f t="shared" si="98"/>
        <v>7.6388888888889173E-3</v>
      </c>
      <c r="U110" s="56">
        <v>24.7</v>
      </c>
      <c r="V110" s="56">
        <f>INDEX('Počty dní'!L:P,MATCH(E110,'Počty dní'!N:N,0),4)</f>
        <v>112</v>
      </c>
      <c r="W110" s="166">
        <f t="shared" si="100"/>
        <v>2766.4</v>
      </c>
    </row>
    <row r="111" spans="1:24" x14ac:dyDescent="0.25">
      <c r="A111" s="140">
        <v>132</v>
      </c>
      <c r="B111" s="56">
        <v>1232</v>
      </c>
      <c r="C111" s="56" t="s">
        <v>3</v>
      </c>
      <c r="D111" s="56"/>
      <c r="E111" s="101" t="s">
        <v>3</v>
      </c>
      <c r="F111" s="56" t="s">
        <v>142</v>
      </c>
      <c r="G111" s="64">
        <v>105</v>
      </c>
      <c r="H111" s="56" t="str">
        <f t="shared" si="99"/>
        <v>XXX131/105</v>
      </c>
      <c r="I111" s="56" t="s">
        <v>5</v>
      </c>
      <c r="J111" s="56" t="s">
        <v>6</v>
      </c>
      <c r="K111" s="103">
        <v>0.48125000000000001</v>
      </c>
      <c r="L111" s="119">
        <v>0.4826388888888889</v>
      </c>
      <c r="M111" s="68" t="s">
        <v>78</v>
      </c>
      <c r="N111" s="119">
        <v>0.48749999999999999</v>
      </c>
      <c r="O111" s="57" t="s">
        <v>56</v>
      </c>
      <c r="P111" s="56" t="str">
        <f t="shared" si="93"/>
        <v>OK</v>
      </c>
      <c r="Q111" s="105">
        <f t="shared" si="94"/>
        <v>4.8611111111110938E-3</v>
      </c>
      <c r="R111" s="105">
        <f t="shared" si="95"/>
        <v>1.388888888888884E-3</v>
      </c>
      <c r="S111" s="105">
        <f t="shared" si="96"/>
        <v>6.2499999999999778E-3</v>
      </c>
      <c r="T111" s="105">
        <f t="shared" si="98"/>
        <v>7.6388888888888618E-3</v>
      </c>
      <c r="U111" s="56">
        <v>3.4</v>
      </c>
      <c r="V111" s="56">
        <f>INDEX('Počty dní'!L:P,MATCH(E111,'Počty dní'!N:N,0),4)</f>
        <v>112</v>
      </c>
      <c r="W111" s="166">
        <f t="shared" si="100"/>
        <v>380.8</v>
      </c>
    </row>
    <row r="112" spans="1:24" x14ac:dyDescent="0.25">
      <c r="A112" s="140">
        <v>132</v>
      </c>
      <c r="B112" s="56">
        <v>1232</v>
      </c>
      <c r="C112" s="56" t="s">
        <v>4</v>
      </c>
      <c r="D112" s="56"/>
      <c r="E112" s="101" t="str">
        <f>CONCATENATE(C112,D112)</f>
        <v>+</v>
      </c>
      <c r="F112" s="56" t="s">
        <v>143</v>
      </c>
      <c r="G112" s="64">
        <v>105</v>
      </c>
      <c r="H112" s="56" t="str">
        <f t="shared" si="99"/>
        <v>XXX128/105</v>
      </c>
      <c r="I112" s="56" t="s">
        <v>5</v>
      </c>
      <c r="J112" s="56" t="s">
        <v>6</v>
      </c>
      <c r="K112" s="103">
        <v>0.59583333333333333</v>
      </c>
      <c r="L112" s="119">
        <v>0.59722222222222221</v>
      </c>
      <c r="M112" s="68" t="s">
        <v>56</v>
      </c>
      <c r="N112" s="119">
        <v>0.61388888888888882</v>
      </c>
      <c r="O112" s="57" t="s">
        <v>61</v>
      </c>
      <c r="P112" s="56" t="str">
        <f t="shared" si="93"/>
        <v>OK</v>
      </c>
      <c r="Q112" s="105">
        <f t="shared" si="94"/>
        <v>1.6666666666666607E-2</v>
      </c>
      <c r="R112" s="105">
        <f t="shared" si="95"/>
        <v>1.388888888888884E-3</v>
      </c>
      <c r="S112" s="105">
        <f t="shared" si="96"/>
        <v>1.8055555555555491E-2</v>
      </c>
      <c r="T112" s="105">
        <f t="shared" si="98"/>
        <v>0.10833333333333334</v>
      </c>
      <c r="U112" s="56">
        <v>14.4</v>
      </c>
      <c r="V112" s="56">
        <f>INDEX('Počty dní'!L:P,MATCH(E112,'Počty dní'!N:N,0),4)</f>
        <v>60</v>
      </c>
      <c r="W112" s="166">
        <f t="shared" ref="W112:W114" si="101">V112*U112</f>
        <v>864</v>
      </c>
    </row>
    <row r="113" spans="1:48" x14ac:dyDescent="0.25">
      <c r="A113" s="140">
        <v>132</v>
      </c>
      <c r="B113" s="56">
        <v>1232</v>
      </c>
      <c r="C113" s="56" t="s">
        <v>4</v>
      </c>
      <c r="D113" s="56"/>
      <c r="E113" s="101" t="str">
        <f>CONCATENATE(C113,D113)</f>
        <v>+</v>
      </c>
      <c r="F113" s="56" t="s">
        <v>143</v>
      </c>
      <c r="G113" s="64">
        <v>106</v>
      </c>
      <c r="H113" s="56" t="str">
        <f t="shared" si="99"/>
        <v>XXX128/106</v>
      </c>
      <c r="I113" s="56" t="s">
        <v>5</v>
      </c>
      <c r="J113" s="56" t="s">
        <v>6</v>
      </c>
      <c r="K113" s="103">
        <v>0.61736111111111114</v>
      </c>
      <c r="L113" s="119">
        <v>0.61805555555555558</v>
      </c>
      <c r="M113" s="57" t="s">
        <v>61</v>
      </c>
      <c r="N113" s="119">
        <v>0.64166666666666672</v>
      </c>
      <c r="O113" s="57" t="s">
        <v>78</v>
      </c>
      <c r="P113" s="56" t="str">
        <f t="shared" si="93"/>
        <v>OK</v>
      </c>
      <c r="Q113" s="105">
        <f t="shared" si="94"/>
        <v>2.3611111111111138E-2</v>
      </c>
      <c r="R113" s="105">
        <f t="shared" si="95"/>
        <v>6.9444444444444198E-4</v>
      </c>
      <c r="S113" s="105">
        <f t="shared" si="96"/>
        <v>2.430555555555558E-2</v>
      </c>
      <c r="T113" s="105">
        <f t="shared" si="98"/>
        <v>3.4722222222223209E-3</v>
      </c>
      <c r="U113" s="56">
        <v>17.7</v>
      </c>
      <c r="V113" s="56">
        <f>INDEX('Počty dní'!L:P,MATCH(E113,'Počty dní'!N:N,0),4)</f>
        <v>60</v>
      </c>
      <c r="W113" s="166">
        <f t="shared" si="101"/>
        <v>1062</v>
      </c>
    </row>
    <row r="114" spans="1:48" x14ac:dyDescent="0.25">
      <c r="A114" s="140">
        <v>132</v>
      </c>
      <c r="B114" s="56">
        <v>1232</v>
      </c>
      <c r="C114" s="56" t="s">
        <v>4</v>
      </c>
      <c r="D114" s="56"/>
      <c r="E114" s="101" t="str">
        <f t="shared" ref="E114" si="102">CONCATENATE(C114,D114)</f>
        <v>+</v>
      </c>
      <c r="F114" s="56" t="s">
        <v>82</v>
      </c>
      <c r="G114" s="56"/>
      <c r="H114" s="56" t="str">
        <f t="shared" ref="H114" si="103">CONCATENATE(F114,"/",G114)</f>
        <v>přejezd/</v>
      </c>
      <c r="I114" s="99"/>
      <c r="J114" s="56" t="s">
        <v>6</v>
      </c>
      <c r="K114" s="103">
        <v>0.64166666666666672</v>
      </c>
      <c r="L114" s="119">
        <v>0.64166666666666672</v>
      </c>
      <c r="M114" s="57" t="s">
        <v>78</v>
      </c>
      <c r="N114" s="119">
        <v>0.64583333333333337</v>
      </c>
      <c r="O114" s="68" t="str">
        <f>M115</f>
        <v>Bystřice n.Pern.,,Novoměstská</v>
      </c>
      <c r="P114" s="56" t="str">
        <f t="shared" si="93"/>
        <v>OK</v>
      </c>
      <c r="Q114" s="105">
        <f t="shared" si="94"/>
        <v>4.1666666666666519E-3</v>
      </c>
      <c r="R114" s="105">
        <f t="shared" si="95"/>
        <v>0</v>
      </c>
      <c r="S114" s="105">
        <f t="shared" si="96"/>
        <v>4.1666666666666519E-3</v>
      </c>
      <c r="T114" s="105">
        <f t="shared" si="98"/>
        <v>0</v>
      </c>
      <c r="U114" s="56">
        <v>0</v>
      </c>
      <c r="V114" s="56">
        <f>INDEX('Počty dní'!L:P,MATCH(E114,'Počty dní'!N:N,0),4)</f>
        <v>60</v>
      </c>
      <c r="W114" s="166">
        <f t="shared" si="101"/>
        <v>0</v>
      </c>
      <c r="X114" s="21"/>
      <c r="AL114" s="27"/>
      <c r="AM114" s="27"/>
      <c r="AP114" s="16"/>
      <c r="AQ114" s="16"/>
      <c r="AR114" s="16"/>
      <c r="AS114" s="16"/>
      <c r="AT114" s="16"/>
      <c r="AU114" s="28"/>
      <c r="AV114" s="28"/>
    </row>
    <row r="115" spans="1:48" x14ac:dyDescent="0.25">
      <c r="A115" s="140">
        <v>132</v>
      </c>
      <c r="B115" s="56">
        <v>1232</v>
      </c>
      <c r="C115" s="56" t="s">
        <v>3</v>
      </c>
      <c r="D115" s="56"/>
      <c r="E115" s="101" t="str">
        <f>CONCATENATE(C115,D115)</f>
        <v>6+</v>
      </c>
      <c r="F115" s="56" t="s">
        <v>138</v>
      </c>
      <c r="G115" s="64">
        <v>103</v>
      </c>
      <c r="H115" s="56" t="str">
        <f>CONCATENATE(F115,"/",G115)</f>
        <v>XXX121/103</v>
      </c>
      <c r="I115" s="56" t="s">
        <v>6</v>
      </c>
      <c r="J115" s="56" t="s">
        <v>6</v>
      </c>
      <c r="K115" s="103">
        <v>0.68472222222222223</v>
      </c>
      <c r="L115" s="119">
        <v>0.68541666666666667</v>
      </c>
      <c r="M115" s="68" t="s">
        <v>66</v>
      </c>
      <c r="N115" s="119">
        <v>0.73263888888888884</v>
      </c>
      <c r="O115" s="68" t="s">
        <v>85</v>
      </c>
      <c r="P115" s="56" t="str">
        <f t="shared" si="93"/>
        <v>OK</v>
      </c>
      <c r="Q115" s="105">
        <f t="shared" si="94"/>
        <v>4.7222222222222165E-2</v>
      </c>
      <c r="R115" s="105">
        <f t="shared" si="95"/>
        <v>6.9444444444444198E-4</v>
      </c>
      <c r="S115" s="105">
        <f t="shared" si="96"/>
        <v>4.7916666666666607E-2</v>
      </c>
      <c r="T115" s="105">
        <f t="shared" si="98"/>
        <v>3.8888888888888862E-2</v>
      </c>
      <c r="U115" s="56">
        <v>47.3</v>
      </c>
      <c r="V115" s="56">
        <f>INDEX('Počty dní'!L:P,MATCH(E115,'Počty dní'!N:N,0),4)</f>
        <v>112</v>
      </c>
      <c r="W115" s="166">
        <f>V115*U115</f>
        <v>5297.5999999999995</v>
      </c>
    </row>
    <row r="116" spans="1:48" ht="15.75" thickBot="1" x14ac:dyDescent="0.3">
      <c r="A116" s="141">
        <v>132</v>
      </c>
      <c r="B116" s="58">
        <v>1232</v>
      </c>
      <c r="C116" s="58" t="s">
        <v>3</v>
      </c>
      <c r="D116" s="58"/>
      <c r="E116" s="168" t="str">
        <f>CONCATENATE(C116,D116)</f>
        <v>6+</v>
      </c>
      <c r="F116" s="58" t="s">
        <v>138</v>
      </c>
      <c r="G116" s="187">
        <v>104</v>
      </c>
      <c r="H116" s="58" t="str">
        <f>CONCATENATE(F116,"/",G116)</f>
        <v>XXX121/104</v>
      </c>
      <c r="I116" s="58" t="s">
        <v>6</v>
      </c>
      <c r="J116" s="58" t="s">
        <v>6</v>
      </c>
      <c r="K116" s="107">
        <v>0.75486111111111109</v>
      </c>
      <c r="L116" s="146">
        <v>0.7583333333333333</v>
      </c>
      <c r="M116" s="60" t="s">
        <v>85</v>
      </c>
      <c r="N116" s="146">
        <v>0.80902777777777779</v>
      </c>
      <c r="O116" s="60" t="s">
        <v>66</v>
      </c>
      <c r="P116" s="158"/>
      <c r="Q116" s="170">
        <f t="shared" si="94"/>
        <v>5.0694444444444486E-2</v>
      </c>
      <c r="R116" s="170">
        <f t="shared" si="95"/>
        <v>3.4722222222222099E-3</v>
      </c>
      <c r="S116" s="170">
        <f t="shared" si="96"/>
        <v>5.4166666666666696E-2</v>
      </c>
      <c r="T116" s="170">
        <f t="shared" si="98"/>
        <v>2.2222222222222254E-2</v>
      </c>
      <c r="U116" s="58">
        <v>47.3</v>
      </c>
      <c r="V116" s="58">
        <f>INDEX('Počty dní'!L:P,MATCH(E116,'Počty dní'!N:N,0),4)</f>
        <v>112</v>
      </c>
      <c r="W116" s="171">
        <f>V116*U116</f>
        <v>5297.5999999999995</v>
      </c>
    </row>
    <row r="117" spans="1:48" ht="15.75" thickBot="1" x14ac:dyDescent="0.3">
      <c r="A117" s="172" t="str">
        <f ca="1">CONCATENATE(INDIRECT("R[-1]C[0]",FALSE),"celkem")</f>
        <v>132celkem</v>
      </c>
      <c r="B117" s="173"/>
      <c r="C117" s="173" t="str">
        <f ca="1">INDIRECT("R[-1]C[12]",FALSE)</f>
        <v>Bystřice n.Pern.,,Novoměstská</v>
      </c>
      <c r="D117" s="174"/>
      <c r="E117" s="173"/>
      <c r="F117" s="175"/>
      <c r="G117" s="173"/>
      <c r="H117" s="176"/>
      <c r="I117" s="177"/>
      <c r="J117" s="178" t="str">
        <f ca="1">INDIRECT("R[-3]C[0]",FALSE)</f>
        <v>V</v>
      </c>
      <c r="K117" s="179"/>
      <c r="L117" s="213"/>
      <c r="M117" s="181"/>
      <c r="N117" s="213"/>
      <c r="O117" s="182"/>
      <c r="P117" s="173"/>
      <c r="Q117" s="183">
        <f>SUM(Q102:Q116)</f>
        <v>0.25486111111111093</v>
      </c>
      <c r="R117" s="183">
        <f>SUM(R102:R116)</f>
        <v>1.8055555555555436E-2</v>
      </c>
      <c r="S117" s="183">
        <f>SUM(S102:S116)</f>
        <v>0.27291666666666636</v>
      </c>
      <c r="T117" s="183">
        <f>SUM(T102:T116)</f>
        <v>0.24513888888888918</v>
      </c>
      <c r="U117" s="184">
        <f>SUM(U102:U116)</f>
        <v>217.10000000000002</v>
      </c>
      <c r="V117" s="185"/>
      <c r="W117" s="186">
        <f>SUM(W102:W116)</f>
        <v>20867.599999999999</v>
      </c>
      <c r="X117" s="21"/>
    </row>
    <row r="118" spans="1:48" x14ac:dyDescent="0.25">
      <c r="E118" s="116"/>
      <c r="G118" s="67"/>
      <c r="K118" s="117"/>
      <c r="L118" s="147"/>
      <c r="M118" s="63"/>
      <c r="N118" s="147"/>
      <c r="O118" s="63"/>
    </row>
    <row r="119" spans="1:48" ht="15.75" thickBot="1" x14ac:dyDescent="0.3">
      <c r="E119" s="116"/>
      <c r="G119" s="67"/>
      <c r="K119" s="117"/>
      <c r="L119" s="147"/>
      <c r="M119" s="63"/>
      <c r="N119" s="147"/>
      <c r="O119" s="63"/>
    </row>
    <row r="120" spans="1:48" x14ac:dyDescent="0.25">
      <c r="A120" s="138">
        <v>133</v>
      </c>
      <c r="B120" s="53">
        <v>1233</v>
      </c>
      <c r="C120" s="53" t="s">
        <v>3</v>
      </c>
      <c r="D120" s="53"/>
      <c r="E120" s="160" t="str">
        <f t="shared" ref="E120:E122" si="104">CONCATENATE(C120,D120)</f>
        <v>6+</v>
      </c>
      <c r="F120" s="53" t="s">
        <v>138</v>
      </c>
      <c r="G120" s="188">
        <v>101</v>
      </c>
      <c r="H120" s="53" t="str">
        <f>CONCATENATE(F120,"/",G120)</f>
        <v>XXX121/101</v>
      </c>
      <c r="I120" s="53" t="s">
        <v>6</v>
      </c>
      <c r="J120" s="53" t="s">
        <v>6</v>
      </c>
      <c r="K120" s="162">
        <v>0.18472222222222223</v>
      </c>
      <c r="L120" s="212">
        <v>0.18541666666666667</v>
      </c>
      <c r="M120" s="193" t="s">
        <v>66</v>
      </c>
      <c r="N120" s="212">
        <v>0.23263888888888887</v>
      </c>
      <c r="O120" s="193" t="s">
        <v>85</v>
      </c>
      <c r="P120" s="53" t="str">
        <f t="shared" ref="P120:P128" si="105">IF(M121=O120,"OK","POZOR")</f>
        <v>OK</v>
      </c>
      <c r="Q120" s="165">
        <f t="shared" ref="Q120:Q129" si="106">IF(ISNUMBER(G120),N120-L120,IF(F120="přejezd",N120-L120,0))</f>
        <v>4.7222222222222193E-2</v>
      </c>
      <c r="R120" s="165">
        <f t="shared" ref="R120:R129" si="107">IF(ISNUMBER(G120),L120-K120,0)</f>
        <v>6.9444444444444198E-4</v>
      </c>
      <c r="S120" s="165">
        <f t="shared" ref="S120:S129" si="108">Q120+R120</f>
        <v>4.7916666666666635E-2</v>
      </c>
      <c r="T120" s="165"/>
      <c r="U120" s="53">
        <v>47.3</v>
      </c>
      <c r="V120" s="53">
        <f>INDEX('Počty dní'!L:P,MATCH(E120,'Počty dní'!N:N,0),4)</f>
        <v>112</v>
      </c>
      <c r="W120" s="98">
        <f t="shared" ref="W120:W122" si="109">V120*U120</f>
        <v>5297.5999999999995</v>
      </c>
    </row>
    <row r="121" spans="1:48" x14ac:dyDescent="0.25">
      <c r="A121" s="140">
        <v>133</v>
      </c>
      <c r="B121" s="56">
        <v>1233</v>
      </c>
      <c r="C121" s="56" t="s">
        <v>3</v>
      </c>
      <c r="D121" s="56"/>
      <c r="E121" s="101" t="str">
        <f t="shared" si="104"/>
        <v>6+</v>
      </c>
      <c r="F121" s="56" t="s">
        <v>138</v>
      </c>
      <c r="G121" s="64">
        <v>102</v>
      </c>
      <c r="H121" s="56" t="str">
        <f>CONCATENATE(F121,"/",G121)</f>
        <v>XXX121/102</v>
      </c>
      <c r="I121" s="56" t="s">
        <v>6</v>
      </c>
      <c r="J121" s="56" t="s">
        <v>6</v>
      </c>
      <c r="K121" s="103">
        <v>0.25486111111111109</v>
      </c>
      <c r="L121" s="119">
        <v>0.25833333333333336</v>
      </c>
      <c r="M121" s="68" t="s">
        <v>85</v>
      </c>
      <c r="N121" s="119">
        <v>0.30902777777777779</v>
      </c>
      <c r="O121" s="68" t="s">
        <v>66</v>
      </c>
      <c r="P121" s="56" t="str">
        <f t="shared" si="105"/>
        <v>OK</v>
      </c>
      <c r="Q121" s="105">
        <f t="shared" si="106"/>
        <v>5.0694444444444431E-2</v>
      </c>
      <c r="R121" s="105">
        <f t="shared" si="107"/>
        <v>3.4722222222222654E-3</v>
      </c>
      <c r="S121" s="105">
        <f t="shared" si="108"/>
        <v>5.4166666666666696E-2</v>
      </c>
      <c r="T121" s="105">
        <f t="shared" ref="T121:T129" si="110">K121-N120</f>
        <v>2.2222222222222227E-2</v>
      </c>
      <c r="U121" s="56">
        <v>47.3</v>
      </c>
      <c r="V121" s="56">
        <f>INDEX('Počty dní'!L:P,MATCH(E121,'Počty dní'!N:N,0),4)</f>
        <v>112</v>
      </c>
      <c r="W121" s="166">
        <f t="shared" si="109"/>
        <v>5297.5999999999995</v>
      </c>
    </row>
    <row r="122" spans="1:48" x14ac:dyDescent="0.25">
      <c r="A122" s="140">
        <v>133</v>
      </c>
      <c r="B122" s="56">
        <v>1233</v>
      </c>
      <c r="C122" s="56" t="s">
        <v>3</v>
      </c>
      <c r="D122" s="56"/>
      <c r="E122" s="101" t="str">
        <f t="shared" si="104"/>
        <v>6+</v>
      </c>
      <c r="F122" s="56" t="s">
        <v>82</v>
      </c>
      <c r="G122" s="64"/>
      <c r="H122" s="56" t="str">
        <f t="shared" ref="H122" si="111">CONCATENATE(F122,"/",G122)</f>
        <v>přejezd/</v>
      </c>
      <c r="I122" s="99"/>
      <c r="J122" s="56" t="s">
        <v>6</v>
      </c>
      <c r="K122" s="103">
        <v>0.30902777777777779</v>
      </c>
      <c r="L122" s="119">
        <v>0.30902777777777779</v>
      </c>
      <c r="M122" s="68" t="str">
        <f>O121</f>
        <v>Bystřice n.Pern.,,Novoměstská</v>
      </c>
      <c r="N122" s="119">
        <v>0.31111111111111112</v>
      </c>
      <c r="O122" s="68" t="s">
        <v>56</v>
      </c>
      <c r="P122" s="56" t="str">
        <f t="shared" si="105"/>
        <v>OK</v>
      </c>
      <c r="Q122" s="105">
        <f t="shared" si="106"/>
        <v>2.0833333333333259E-3</v>
      </c>
      <c r="R122" s="105">
        <f t="shared" si="107"/>
        <v>0</v>
      </c>
      <c r="S122" s="105">
        <f t="shared" si="108"/>
        <v>2.0833333333333259E-3</v>
      </c>
      <c r="T122" s="105">
        <f t="shared" si="110"/>
        <v>0</v>
      </c>
      <c r="U122" s="56">
        <v>0</v>
      </c>
      <c r="V122" s="56">
        <f>INDEX('Počty dní'!L:P,MATCH(E122,'Počty dní'!N:N,0),4)</f>
        <v>112</v>
      </c>
      <c r="W122" s="166">
        <f t="shared" si="109"/>
        <v>0</v>
      </c>
      <c r="X122" s="21"/>
      <c r="AL122" s="27"/>
      <c r="AM122" s="27"/>
      <c r="AP122" s="16"/>
      <c r="AQ122" s="16"/>
      <c r="AR122" s="16"/>
      <c r="AS122" s="16"/>
      <c r="AT122" s="16"/>
      <c r="AU122" s="28"/>
      <c r="AV122" s="28"/>
    </row>
    <row r="123" spans="1:48" x14ac:dyDescent="0.25">
      <c r="A123" s="140">
        <v>133</v>
      </c>
      <c r="B123" s="56">
        <v>1233</v>
      </c>
      <c r="C123" s="56" t="s">
        <v>3</v>
      </c>
      <c r="D123" s="56"/>
      <c r="E123" s="101" t="str">
        <f>CONCATENATE(C123,D123)</f>
        <v>6+</v>
      </c>
      <c r="F123" s="56" t="s">
        <v>142</v>
      </c>
      <c r="G123" s="64">
        <v>103</v>
      </c>
      <c r="H123" s="56" t="str">
        <f t="shared" ref="H123:H129" si="112">CONCATENATE(F123,"/",G123)</f>
        <v>XXX131/103</v>
      </c>
      <c r="I123" s="56" t="s">
        <v>5</v>
      </c>
      <c r="J123" s="56" t="s">
        <v>6</v>
      </c>
      <c r="K123" s="103">
        <v>0.3659722222222222</v>
      </c>
      <c r="L123" s="119">
        <v>0.36805555555555558</v>
      </c>
      <c r="M123" s="68" t="s">
        <v>56</v>
      </c>
      <c r="N123" s="119">
        <v>0.38680555555555557</v>
      </c>
      <c r="O123" s="68" t="s">
        <v>71</v>
      </c>
      <c r="P123" s="56" t="str">
        <f t="shared" si="105"/>
        <v>OK</v>
      </c>
      <c r="Q123" s="105">
        <f t="shared" si="106"/>
        <v>1.8749999999999989E-2</v>
      </c>
      <c r="R123" s="105">
        <f t="shared" si="107"/>
        <v>2.0833333333333814E-3</v>
      </c>
      <c r="S123" s="105">
        <f t="shared" si="108"/>
        <v>2.083333333333337E-2</v>
      </c>
      <c r="T123" s="105">
        <f t="shared" si="110"/>
        <v>5.4861111111111083E-2</v>
      </c>
      <c r="U123" s="56">
        <v>18.899999999999999</v>
      </c>
      <c r="V123" s="56">
        <f>INDEX('Počty dní'!L:P,MATCH(E123,'Počty dní'!N:N,0),4)</f>
        <v>112</v>
      </c>
      <c r="W123" s="166">
        <f t="shared" ref="W123:W129" si="113">V123*U123</f>
        <v>2116.7999999999997</v>
      </c>
    </row>
    <row r="124" spans="1:48" x14ac:dyDescent="0.25">
      <c r="A124" s="140">
        <v>133</v>
      </c>
      <c r="B124" s="56">
        <v>1233</v>
      </c>
      <c r="C124" s="56" t="s">
        <v>3</v>
      </c>
      <c r="D124" s="56"/>
      <c r="E124" s="101" t="str">
        <f>CONCATENATE(C124,D124)</f>
        <v>6+</v>
      </c>
      <c r="F124" s="56" t="s">
        <v>142</v>
      </c>
      <c r="G124" s="64">
        <v>104</v>
      </c>
      <c r="H124" s="56" t="str">
        <f t="shared" si="112"/>
        <v>XXX131/104</v>
      </c>
      <c r="I124" s="56" t="s">
        <v>5</v>
      </c>
      <c r="J124" s="56" t="s">
        <v>6</v>
      </c>
      <c r="K124" s="103">
        <v>0.44166666666666665</v>
      </c>
      <c r="L124" s="119">
        <v>0.44444444444444442</v>
      </c>
      <c r="M124" s="68" t="s">
        <v>71</v>
      </c>
      <c r="N124" s="119">
        <v>0.46527777777777773</v>
      </c>
      <c r="O124" s="68" t="s">
        <v>56</v>
      </c>
      <c r="P124" s="56" t="str">
        <f t="shared" si="105"/>
        <v>OK</v>
      </c>
      <c r="Q124" s="105">
        <f t="shared" si="106"/>
        <v>2.0833333333333315E-2</v>
      </c>
      <c r="R124" s="105">
        <f t="shared" si="107"/>
        <v>2.7777777777777679E-3</v>
      </c>
      <c r="S124" s="105">
        <f t="shared" si="108"/>
        <v>2.3611111111111083E-2</v>
      </c>
      <c r="T124" s="105">
        <f t="shared" si="110"/>
        <v>5.4861111111111083E-2</v>
      </c>
      <c r="U124" s="56">
        <v>18.899999999999999</v>
      </c>
      <c r="V124" s="56">
        <f>INDEX('Počty dní'!L:P,MATCH(E124,'Počty dní'!N:N,0),4)</f>
        <v>112</v>
      </c>
      <c r="W124" s="166">
        <f t="shared" si="113"/>
        <v>2116.7999999999997</v>
      </c>
    </row>
    <row r="125" spans="1:48" x14ac:dyDescent="0.25">
      <c r="A125" s="140">
        <v>133</v>
      </c>
      <c r="B125" s="56">
        <v>1233</v>
      </c>
      <c r="C125" s="56" t="s">
        <v>3</v>
      </c>
      <c r="D125" s="56"/>
      <c r="E125" s="101" t="s">
        <v>3</v>
      </c>
      <c r="F125" s="56" t="s">
        <v>142</v>
      </c>
      <c r="G125" s="64">
        <v>108</v>
      </c>
      <c r="H125" s="56" t="str">
        <f t="shared" si="112"/>
        <v>XXX131/108</v>
      </c>
      <c r="I125" s="56" t="s">
        <v>5</v>
      </c>
      <c r="J125" s="56" t="s">
        <v>6</v>
      </c>
      <c r="K125" s="103">
        <v>0.54999999999999993</v>
      </c>
      <c r="L125" s="119">
        <v>0.55208333333333337</v>
      </c>
      <c r="M125" s="68" t="s">
        <v>56</v>
      </c>
      <c r="N125" s="119">
        <v>0.55694444444444446</v>
      </c>
      <c r="O125" s="68" t="s">
        <v>78</v>
      </c>
      <c r="P125" s="56" t="str">
        <f t="shared" si="105"/>
        <v>OK</v>
      </c>
      <c r="Q125" s="105">
        <f t="shared" si="106"/>
        <v>4.8611111111110938E-3</v>
      </c>
      <c r="R125" s="105">
        <f t="shared" si="107"/>
        <v>2.083333333333437E-3</v>
      </c>
      <c r="S125" s="105">
        <f t="shared" si="108"/>
        <v>6.9444444444445308E-3</v>
      </c>
      <c r="T125" s="105">
        <f t="shared" si="110"/>
        <v>8.4722222222222199E-2</v>
      </c>
      <c r="U125" s="56">
        <v>3.4</v>
      </c>
      <c r="V125" s="56">
        <f>INDEX('Počty dní'!L:P,MATCH(E125,'Počty dní'!N:N,0),4)</f>
        <v>112</v>
      </c>
      <c r="W125" s="166">
        <f t="shared" si="113"/>
        <v>380.8</v>
      </c>
    </row>
    <row r="126" spans="1:48" x14ac:dyDescent="0.25">
      <c r="A126" s="140">
        <v>133</v>
      </c>
      <c r="B126" s="56">
        <v>1233</v>
      </c>
      <c r="C126" s="56" t="s">
        <v>3</v>
      </c>
      <c r="D126" s="56"/>
      <c r="E126" s="101" t="s">
        <v>3</v>
      </c>
      <c r="F126" s="56" t="s">
        <v>142</v>
      </c>
      <c r="G126" s="64">
        <v>107</v>
      </c>
      <c r="H126" s="56" t="str">
        <f t="shared" si="112"/>
        <v>XXX131/107</v>
      </c>
      <c r="I126" s="56" t="s">
        <v>5</v>
      </c>
      <c r="J126" s="56" t="s">
        <v>6</v>
      </c>
      <c r="K126" s="103">
        <v>0.60625000000000007</v>
      </c>
      <c r="L126" s="119">
        <v>0.60763888888888895</v>
      </c>
      <c r="M126" s="68" t="s">
        <v>78</v>
      </c>
      <c r="N126" s="119">
        <v>0.61249999999999993</v>
      </c>
      <c r="O126" s="68" t="s">
        <v>56</v>
      </c>
      <c r="P126" s="56" t="str">
        <f t="shared" si="105"/>
        <v>OK</v>
      </c>
      <c r="Q126" s="105">
        <f t="shared" si="106"/>
        <v>4.8611111111109828E-3</v>
      </c>
      <c r="R126" s="105">
        <f t="shared" si="107"/>
        <v>1.388888888888884E-3</v>
      </c>
      <c r="S126" s="105">
        <f t="shared" si="108"/>
        <v>6.2499999999998668E-3</v>
      </c>
      <c r="T126" s="105">
        <f t="shared" si="110"/>
        <v>4.9305555555555602E-2</v>
      </c>
      <c r="U126" s="56">
        <v>3.4</v>
      </c>
      <c r="V126" s="56">
        <f>INDEX('Počty dní'!L:P,MATCH(E126,'Počty dní'!N:N,0),4)</f>
        <v>112</v>
      </c>
      <c r="W126" s="166">
        <f t="shared" si="113"/>
        <v>380.8</v>
      </c>
    </row>
    <row r="127" spans="1:48" x14ac:dyDescent="0.25">
      <c r="A127" s="140">
        <v>133</v>
      </c>
      <c r="B127" s="56">
        <v>1233</v>
      </c>
      <c r="C127" s="56" t="s">
        <v>3</v>
      </c>
      <c r="D127" s="56"/>
      <c r="E127" s="101" t="str">
        <f>CONCATENATE(C127,D127)</f>
        <v>6+</v>
      </c>
      <c r="F127" s="56" t="s">
        <v>142</v>
      </c>
      <c r="G127" s="64">
        <v>109</v>
      </c>
      <c r="H127" s="56" t="str">
        <f t="shared" si="112"/>
        <v>XXX131/109</v>
      </c>
      <c r="I127" s="56" t="s">
        <v>5</v>
      </c>
      <c r="J127" s="56" t="s">
        <v>6</v>
      </c>
      <c r="K127" s="103">
        <v>0.67013888888888884</v>
      </c>
      <c r="L127" s="119">
        <v>0.67361111111111116</v>
      </c>
      <c r="M127" s="68" t="s">
        <v>56</v>
      </c>
      <c r="N127" s="119">
        <v>0.69236111111111109</v>
      </c>
      <c r="O127" s="68" t="s">
        <v>71</v>
      </c>
      <c r="P127" s="56" t="str">
        <f t="shared" si="105"/>
        <v>OK</v>
      </c>
      <c r="Q127" s="105">
        <f t="shared" si="106"/>
        <v>1.8749999999999933E-2</v>
      </c>
      <c r="R127" s="105">
        <f t="shared" si="107"/>
        <v>3.4722222222223209E-3</v>
      </c>
      <c r="S127" s="105">
        <f t="shared" si="108"/>
        <v>2.2222222222222254E-2</v>
      </c>
      <c r="T127" s="105">
        <f t="shared" si="110"/>
        <v>5.7638888888888906E-2</v>
      </c>
      <c r="U127" s="56">
        <v>18.899999999999999</v>
      </c>
      <c r="V127" s="56">
        <f>INDEX('Počty dní'!L:P,MATCH(E127,'Počty dní'!N:N,0),4)</f>
        <v>112</v>
      </c>
      <c r="W127" s="166">
        <f t="shared" si="113"/>
        <v>2116.7999999999997</v>
      </c>
    </row>
    <row r="128" spans="1:48" x14ac:dyDescent="0.25">
      <c r="A128" s="140">
        <v>133</v>
      </c>
      <c r="B128" s="56">
        <v>1233</v>
      </c>
      <c r="C128" s="56" t="s">
        <v>3</v>
      </c>
      <c r="D128" s="56"/>
      <c r="E128" s="101" t="str">
        <f>CONCATENATE(C128,D128)</f>
        <v>6+</v>
      </c>
      <c r="F128" s="56" t="s">
        <v>142</v>
      </c>
      <c r="G128" s="64">
        <v>110</v>
      </c>
      <c r="H128" s="56" t="str">
        <f t="shared" si="112"/>
        <v>XXX131/110</v>
      </c>
      <c r="I128" s="56" t="s">
        <v>5</v>
      </c>
      <c r="J128" s="56" t="s">
        <v>6</v>
      </c>
      <c r="K128" s="103">
        <v>0.69236111111111109</v>
      </c>
      <c r="L128" s="119">
        <v>0.69444444444444453</v>
      </c>
      <c r="M128" s="68" t="s">
        <v>71</v>
      </c>
      <c r="N128" s="119">
        <v>0.72361111111111109</v>
      </c>
      <c r="O128" s="68" t="s">
        <v>78</v>
      </c>
      <c r="P128" s="56" t="str">
        <f t="shared" si="105"/>
        <v>OK</v>
      </c>
      <c r="Q128" s="105">
        <f t="shared" si="106"/>
        <v>2.9166666666666563E-2</v>
      </c>
      <c r="R128" s="105">
        <f t="shared" si="107"/>
        <v>2.083333333333437E-3</v>
      </c>
      <c r="S128" s="105">
        <f t="shared" si="108"/>
        <v>3.125E-2</v>
      </c>
      <c r="T128" s="105">
        <f t="shared" si="110"/>
        <v>0</v>
      </c>
      <c r="U128" s="56">
        <v>22.3</v>
      </c>
      <c r="V128" s="56">
        <f>INDEX('Počty dní'!L:P,MATCH(E128,'Počty dní'!N:N,0),4)</f>
        <v>112</v>
      </c>
      <c r="W128" s="166">
        <f t="shared" si="113"/>
        <v>2497.6</v>
      </c>
    </row>
    <row r="129" spans="1:48" ht="15.75" thickBot="1" x14ac:dyDescent="0.3">
      <c r="A129" s="141">
        <v>133</v>
      </c>
      <c r="B129" s="58">
        <v>1233</v>
      </c>
      <c r="C129" s="58" t="s">
        <v>3</v>
      </c>
      <c r="D129" s="58"/>
      <c r="E129" s="168" t="s">
        <v>3</v>
      </c>
      <c r="F129" s="58" t="s">
        <v>142</v>
      </c>
      <c r="G129" s="187">
        <v>111</v>
      </c>
      <c r="H129" s="58" t="str">
        <f t="shared" si="112"/>
        <v>XXX131/111</v>
      </c>
      <c r="I129" s="58" t="s">
        <v>5</v>
      </c>
      <c r="J129" s="58" t="s">
        <v>6</v>
      </c>
      <c r="K129" s="107">
        <v>0.73125000000000007</v>
      </c>
      <c r="L129" s="146">
        <v>0.73263888888888884</v>
      </c>
      <c r="M129" s="60" t="s">
        <v>78</v>
      </c>
      <c r="N129" s="146">
        <v>0.73749999999999993</v>
      </c>
      <c r="O129" s="60" t="s">
        <v>56</v>
      </c>
      <c r="P129" s="158"/>
      <c r="Q129" s="170">
        <f t="shared" si="106"/>
        <v>4.8611111111110938E-3</v>
      </c>
      <c r="R129" s="170">
        <f t="shared" si="107"/>
        <v>1.3888888888887729E-3</v>
      </c>
      <c r="S129" s="170">
        <f t="shared" si="108"/>
        <v>6.2499999999998668E-3</v>
      </c>
      <c r="T129" s="170">
        <f t="shared" si="110"/>
        <v>7.6388888888889728E-3</v>
      </c>
      <c r="U129" s="58">
        <v>3.4</v>
      </c>
      <c r="V129" s="58">
        <f>INDEX('Počty dní'!L:P,MATCH(E129,'Počty dní'!N:N,0),4)</f>
        <v>112</v>
      </c>
      <c r="W129" s="171">
        <f t="shared" si="113"/>
        <v>380.8</v>
      </c>
    </row>
    <row r="130" spans="1:48" ht="15.75" thickBot="1" x14ac:dyDescent="0.3">
      <c r="A130" s="172" t="str">
        <f ca="1">CONCATENATE(INDIRECT("R[-1]C[0]",FALSE),"celkem")</f>
        <v>133celkem</v>
      </c>
      <c r="B130" s="173"/>
      <c r="C130" s="173" t="str">
        <f ca="1">INDIRECT("R[-1]C[12]",FALSE)</f>
        <v>Bystřice n.Pern.,,aut.nádr.</v>
      </c>
      <c r="D130" s="174"/>
      <c r="E130" s="173"/>
      <c r="F130" s="175"/>
      <c r="G130" s="173"/>
      <c r="H130" s="176"/>
      <c r="I130" s="177"/>
      <c r="J130" s="178" t="str">
        <f ca="1">INDIRECT("R[-3]C[0]",FALSE)</f>
        <v>V</v>
      </c>
      <c r="K130" s="179"/>
      <c r="L130" s="213"/>
      <c r="M130" s="181"/>
      <c r="N130" s="213"/>
      <c r="O130" s="182"/>
      <c r="P130" s="173"/>
      <c r="Q130" s="183">
        <f>SUM(Q120:Q129)</f>
        <v>0.20208333333333292</v>
      </c>
      <c r="R130" s="183">
        <f>SUM(R120:R129)</f>
        <v>1.9444444444444708E-2</v>
      </c>
      <c r="S130" s="183">
        <f>SUM(S120:S129)</f>
        <v>0.22152777777777763</v>
      </c>
      <c r="T130" s="183">
        <f>SUM(T120:T129)</f>
        <v>0.33125000000000004</v>
      </c>
      <c r="U130" s="184">
        <f>SUM(U120:U129)</f>
        <v>183.80000000000004</v>
      </c>
      <c r="V130" s="185"/>
      <c r="W130" s="186">
        <f>SUM(W120:W129)</f>
        <v>20585.599999999995</v>
      </c>
      <c r="X130" s="21"/>
    </row>
    <row r="131" spans="1:48" x14ac:dyDescent="0.25">
      <c r="A131" s="109"/>
      <c r="F131" s="75"/>
      <c r="H131" s="110"/>
      <c r="I131" s="111"/>
      <c r="J131" s="112"/>
      <c r="K131" s="113"/>
      <c r="L131" s="110"/>
      <c r="M131" s="83"/>
      <c r="N131" s="110"/>
      <c r="O131" s="61"/>
      <c r="Q131" s="114"/>
      <c r="R131" s="114"/>
      <c r="S131" s="114"/>
      <c r="T131" s="114"/>
      <c r="U131" s="115"/>
      <c r="W131" s="115"/>
      <c r="X131" s="21"/>
    </row>
    <row r="132" spans="1:48" ht="15.75" customHeight="1" thickBot="1" x14ac:dyDescent="0.3">
      <c r="C132" s="94"/>
      <c r="K132" s="83"/>
      <c r="L132" s="52"/>
      <c r="N132" s="52"/>
      <c r="X132" s="52"/>
      <c r="AM132" s="52"/>
      <c r="AN132" s="52"/>
      <c r="AO132" s="52"/>
      <c r="AP132" s="52"/>
    </row>
    <row r="133" spans="1:48" s="52" customFormat="1" ht="15.75" customHeight="1" x14ac:dyDescent="0.2">
      <c r="A133" s="138">
        <v>140</v>
      </c>
      <c r="B133" s="53">
        <v>1240</v>
      </c>
      <c r="C133" s="218" t="s">
        <v>3</v>
      </c>
      <c r="D133" s="218"/>
      <c r="E133" s="160" t="str">
        <f t="shared" ref="E133:E137" si="114">CONCATENATE(C133,D133)</f>
        <v>6+</v>
      </c>
      <c r="F133" s="53" t="s">
        <v>82</v>
      </c>
      <c r="G133" s="53"/>
      <c r="H133" s="53" t="str">
        <f>CONCATENATE(F133,"/",G133)</f>
        <v>přejezd/</v>
      </c>
      <c r="I133" s="96"/>
      <c r="J133" s="96" t="s">
        <v>5</v>
      </c>
      <c r="K133" s="162">
        <v>0.26944444444444443</v>
      </c>
      <c r="L133" s="219">
        <v>0.26944444444444443</v>
      </c>
      <c r="M133" s="193" t="s">
        <v>55</v>
      </c>
      <c r="N133" s="219">
        <v>0.27291666666666664</v>
      </c>
      <c r="O133" s="203" t="s">
        <v>59</v>
      </c>
      <c r="P133" s="53" t="str">
        <f t="shared" ref="P133:P145" si="115">IF(M134=O133,"OK","POZOR")</f>
        <v>OK</v>
      </c>
      <c r="Q133" s="165">
        <f>IF(ISNUMBER(G133),N133-L133,IF(F133="přejezd",N133-L133,0))</f>
        <v>3.4722222222222099E-3</v>
      </c>
      <c r="R133" s="165">
        <f>IF(ISNUMBER(G133),L133-K133,0)</f>
        <v>0</v>
      </c>
      <c r="S133" s="165">
        <f t="shared" ref="S133:S146" si="116">Q133+R133</f>
        <v>3.4722222222222099E-3</v>
      </c>
      <c r="T133" s="165"/>
      <c r="U133" s="53">
        <v>0</v>
      </c>
      <c r="V133" s="53">
        <f>INDEX('Počty dní'!L:P,MATCH(E133,'Počty dní'!N:N,0),4)</f>
        <v>112</v>
      </c>
      <c r="W133" s="98">
        <f>V133*U133</f>
        <v>0</v>
      </c>
      <c r="AP133" s="220"/>
      <c r="AQ133" s="220"/>
      <c r="AR133" s="220"/>
      <c r="AS133" s="220"/>
      <c r="AT133" s="220"/>
      <c r="AU133" s="221"/>
      <c r="AV133" s="221"/>
    </row>
    <row r="134" spans="1:48" s="52" customFormat="1" ht="15.75" customHeight="1" x14ac:dyDescent="0.2">
      <c r="A134" s="139">
        <v>140</v>
      </c>
      <c r="B134" s="56">
        <v>1240</v>
      </c>
      <c r="C134" s="222" t="s">
        <v>3</v>
      </c>
      <c r="D134" s="222"/>
      <c r="E134" s="101" t="str">
        <f t="shared" si="114"/>
        <v>6+</v>
      </c>
      <c r="F134" s="56" t="s">
        <v>165</v>
      </c>
      <c r="G134" s="56">
        <v>102</v>
      </c>
      <c r="H134" s="56" t="str">
        <f>CONCATENATE(F134,"/",G134)</f>
        <v>YYY119/102</v>
      </c>
      <c r="I134" s="102" t="s">
        <v>5</v>
      </c>
      <c r="J134" s="102" t="s">
        <v>5</v>
      </c>
      <c r="K134" s="103">
        <v>0.27291666666666664</v>
      </c>
      <c r="L134" s="223">
        <v>0.27430555555555552</v>
      </c>
      <c r="M134" s="68" t="s">
        <v>59</v>
      </c>
      <c r="N134" s="223">
        <v>0.30486111111111108</v>
      </c>
      <c r="O134" s="77" t="s">
        <v>164</v>
      </c>
      <c r="P134" s="56" t="str">
        <f t="shared" si="115"/>
        <v>OK</v>
      </c>
      <c r="Q134" s="105">
        <f>IF(ISNUMBER(G134),N134-L134,IF(F134="přejezd",N134-L134,0))</f>
        <v>3.0555555555555558E-2</v>
      </c>
      <c r="R134" s="105">
        <f>IF(ISNUMBER(G134),L134-K134,0)</f>
        <v>1.388888888888884E-3</v>
      </c>
      <c r="S134" s="105">
        <f t="shared" si="116"/>
        <v>3.1944444444444442E-2</v>
      </c>
      <c r="T134" s="105">
        <f t="shared" ref="T134:T146" si="117">K134-N133</f>
        <v>0</v>
      </c>
      <c r="U134" s="56">
        <v>26.7</v>
      </c>
      <c r="V134" s="56">
        <f>INDEX('Počty dní'!L:P,MATCH(E134,'Počty dní'!N:N,0),4)</f>
        <v>112</v>
      </c>
      <c r="W134" s="166">
        <f>V134*U134</f>
        <v>2990.4</v>
      </c>
    </row>
    <row r="135" spans="1:48" s="52" customFormat="1" ht="15.75" customHeight="1" x14ac:dyDescent="0.2">
      <c r="A135" s="139">
        <v>140</v>
      </c>
      <c r="B135" s="56">
        <v>1240</v>
      </c>
      <c r="C135" s="222" t="s">
        <v>3</v>
      </c>
      <c r="D135" s="222"/>
      <c r="E135" s="101" t="str">
        <f t="shared" si="114"/>
        <v>6+</v>
      </c>
      <c r="F135" s="56" t="s">
        <v>165</v>
      </c>
      <c r="G135" s="56">
        <v>101</v>
      </c>
      <c r="H135" s="56" t="str">
        <f>CONCATENATE(F135,"/",G135)</f>
        <v>YYY119/101</v>
      </c>
      <c r="I135" s="102" t="s">
        <v>5</v>
      </c>
      <c r="J135" s="56" t="s">
        <v>5</v>
      </c>
      <c r="K135" s="103">
        <v>0.35902777777777778</v>
      </c>
      <c r="L135" s="223">
        <v>0.36249999999999999</v>
      </c>
      <c r="M135" s="68" t="s">
        <v>164</v>
      </c>
      <c r="N135" s="223">
        <v>0.39097222222222222</v>
      </c>
      <c r="O135" s="77" t="s">
        <v>59</v>
      </c>
      <c r="P135" s="56" t="str">
        <f t="shared" si="115"/>
        <v>OK</v>
      </c>
      <c r="Q135" s="105">
        <f>IF(ISNUMBER(G135),N135-L135,IF(F135="přejezd",N135-L135,0))</f>
        <v>2.8472222222222232E-2</v>
      </c>
      <c r="R135" s="105">
        <f>IF(ISNUMBER(G135),L135-K135,0)</f>
        <v>3.4722222222222099E-3</v>
      </c>
      <c r="S135" s="105">
        <f t="shared" si="116"/>
        <v>3.1944444444444442E-2</v>
      </c>
      <c r="T135" s="105">
        <f t="shared" si="117"/>
        <v>5.4166666666666696E-2</v>
      </c>
      <c r="U135" s="56">
        <v>26.7</v>
      </c>
      <c r="V135" s="56">
        <f>INDEX('Počty dní'!L:P,MATCH(E135,'Počty dní'!N:N,0),4)</f>
        <v>112</v>
      </c>
      <c r="W135" s="166">
        <f>V135*U135</f>
        <v>2990.4</v>
      </c>
    </row>
    <row r="136" spans="1:48" s="52" customFormat="1" ht="15.75" customHeight="1" x14ac:dyDescent="0.2">
      <c r="A136" s="139">
        <v>140</v>
      </c>
      <c r="B136" s="56">
        <v>1240</v>
      </c>
      <c r="C136" s="222" t="s">
        <v>3</v>
      </c>
      <c r="D136" s="222"/>
      <c r="E136" s="101" t="str">
        <f t="shared" si="114"/>
        <v>6+</v>
      </c>
      <c r="F136" s="56" t="s">
        <v>145</v>
      </c>
      <c r="G136" s="56">
        <v>102</v>
      </c>
      <c r="H136" s="56" t="str">
        <f>CONCATENATE(F136,"/",G136)</f>
        <v>XXX126/102</v>
      </c>
      <c r="I136" s="102" t="s">
        <v>5</v>
      </c>
      <c r="J136" s="56" t="s">
        <v>5</v>
      </c>
      <c r="K136" s="103">
        <v>0.39097222222222222</v>
      </c>
      <c r="L136" s="223">
        <v>0.39166666666666666</v>
      </c>
      <c r="M136" s="68" t="s">
        <v>59</v>
      </c>
      <c r="N136" s="223">
        <v>0.41319444444444442</v>
      </c>
      <c r="O136" s="77" t="s">
        <v>56</v>
      </c>
      <c r="P136" s="56" t="str">
        <f t="shared" si="115"/>
        <v>OK</v>
      </c>
      <c r="Q136" s="105">
        <f>IF(ISNUMBER(G136),N136-L136,IF(F136="přejezd",N136-L136,0))</f>
        <v>2.1527777777777757E-2</v>
      </c>
      <c r="R136" s="105">
        <f>IF(ISNUMBER(G136),L136-K136,0)</f>
        <v>6.9444444444444198E-4</v>
      </c>
      <c r="S136" s="105">
        <f t="shared" si="116"/>
        <v>2.2222222222222199E-2</v>
      </c>
      <c r="T136" s="105">
        <f t="shared" si="117"/>
        <v>0</v>
      </c>
      <c r="U136" s="56">
        <v>19.899999999999999</v>
      </c>
      <c r="V136" s="56">
        <f>INDEX('Počty dní'!L:P,MATCH(E136,'Počty dní'!N:N,0),4)</f>
        <v>112</v>
      </c>
      <c r="W136" s="166">
        <f>V136*U136</f>
        <v>2228.7999999999997</v>
      </c>
    </row>
    <row r="137" spans="1:48" x14ac:dyDescent="0.25">
      <c r="A137" s="139">
        <v>140</v>
      </c>
      <c r="B137" s="56">
        <v>1240</v>
      </c>
      <c r="C137" s="56" t="s">
        <v>3</v>
      </c>
      <c r="D137" s="56"/>
      <c r="E137" s="101" t="str">
        <f t="shared" si="114"/>
        <v>6+</v>
      </c>
      <c r="F137" s="56" t="s">
        <v>82</v>
      </c>
      <c r="G137" s="64"/>
      <c r="H137" s="56" t="str">
        <f t="shared" ref="H137" si="118">CONCATENATE(F137,"/",G137)</f>
        <v>přejezd/</v>
      </c>
      <c r="I137" s="99"/>
      <c r="J137" s="56" t="s">
        <v>5</v>
      </c>
      <c r="K137" s="103">
        <v>0.46875</v>
      </c>
      <c r="L137" s="119">
        <v>0.46875</v>
      </c>
      <c r="M137" s="77" t="s">
        <v>56</v>
      </c>
      <c r="N137" s="119">
        <v>0.47500000000000003</v>
      </c>
      <c r="O137" s="68" t="s">
        <v>69</v>
      </c>
      <c r="P137" s="56" t="str">
        <f t="shared" si="115"/>
        <v>OK</v>
      </c>
      <c r="Q137" s="105">
        <f t="shared" ref="Q137" si="119">IF(ISNUMBER(G137),N137-L137,IF(F137="přejezd",N137-L137,0))</f>
        <v>6.2500000000000333E-3</v>
      </c>
      <c r="R137" s="105">
        <f t="shared" ref="R137" si="120">IF(ISNUMBER(G137),L137-K137,0)</f>
        <v>0</v>
      </c>
      <c r="S137" s="105">
        <f t="shared" si="116"/>
        <v>6.2500000000000333E-3</v>
      </c>
      <c r="T137" s="105">
        <f t="shared" si="117"/>
        <v>5.555555555555558E-2</v>
      </c>
      <c r="U137" s="56">
        <v>0</v>
      </c>
      <c r="V137" s="56">
        <f>INDEX('Počty dní'!L:P,MATCH(E137,'Počty dní'!N:N,0),4)</f>
        <v>112</v>
      </c>
      <c r="W137" s="166">
        <f t="shared" ref="W137" si="121">V137*U137</f>
        <v>0</v>
      </c>
      <c r="X137" s="21"/>
      <c r="AL137" s="27"/>
      <c r="AM137" s="27"/>
      <c r="AP137" s="16"/>
      <c r="AQ137" s="16"/>
      <c r="AR137" s="16"/>
      <c r="AS137" s="16"/>
      <c r="AT137" s="16"/>
      <c r="AU137" s="28"/>
      <c r="AV137" s="28"/>
    </row>
    <row r="138" spans="1:48" x14ac:dyDescent="0.25">
      <c r="A138" s="139">
        <v>140</v>
      </c>
      <c r="B138" s="56">
        <v>1240</v>
      </c>
      <c r="C138" s="56" t="s">
        <v>3</v>
      </c>
      <c r="D138" s="56"/>
      <c r="E138" s="101" t="str">
        <f>CONCATENATE(C138,D138)</f>
        <v>6+</v>
      </c>
      <c r="F138" s="56" t="s">
        <v>146</v>
      </c>
      <c r="G138" s="64">
        <v>103</v>
      </c>
      <c r="H138" s="56" t="str">
        <f>CONCATENATE(F138,"/",G138)</f>
        <v>XXX122/103</v>
      </c>
      <c r="I138" s="56" t="s">
        <v>5</v>
      </c>
      <c r="J138" s="56" t="s">
        <v>5</v>
      </c>
      <c r="K138" s="103">
        <v>0.47499999999999998</v>
      </c>
      <c r="L138" s="119">
        <v>0.47569444444444442</v>
      </c>
      <c r="M138" s="68" t="s">
        <v>69</v>
      </c>
      <c r="N138" s="119">
        <v>0.49652777777777773</v>
      </c>
      <c r="O138" s="57" t="s">
        <v>60</v>
      </c>
      <c r="P138" s="56" t="str">
        <f t="shared" si="115"/>
        <v>OK</v>
      </c>
      <c r="Q138" s="105">
        <f>IF(ISNUMBER(G138),N138-L138,IF(F138="přejezd",N138-L138,0))</f>
        <v>2.0833333333333315E-2</v>
      </c>
      <c r="R138" s="105">
        <f>IF(ISNUMBER(G138),L138-K138,0)</f>
        <v>6.9444444444444198E-4</v>
      </c>
      <c r="S138" s="105">
        <f t="shared" si="116"/>
        <v>2.1527777777777757E-2</v>
      </c>
      <c r="T138" s="105">
        <f t="shared" si="117"/>
        <v>0</v>
      </c>
      <c r="U138" s="56">
        <v>16.099999999999998</v>
      </c>
      <c r="V138" s="56">
        <f>INDEX('Počty dní'!L:P,MATCH(E138,'Počty dní'!N:N,0),4)</f>
        <v>112</v>
      </c>
      <c r="W138" s="166">
        <f>V138*U138</f>
        <v>1803.1999999999998</v>
      </c>
    </row>
    <row r="139" spans="1:48" x14ac:dyDescent="0.25">
      <c r="A139" s="139">
        <v>140</v>
      </c>
      <c r="B139" s="56">
        <v>1240</v>
      </c>
      <c r="C139" s="56" t="s">
        <v>3</v>
      </c>
      <c r="D139" s="56"/>
      <c r="E139" s="101" t="str">
        <f>CONCATENATE(C139,D139)</f>
        <v>6+</v>
      </c>
      <c r="F139" s="56" t="s">
        <v>146</v>
      </c>
      <c r="G139" s="64">
        <v>104</v>
      </c>
      <c r="H139" s="56" t="str">
        <f>CONCATENATE(F139,"/",G139)</f>
        <v>XXX122/104</v>
      </c>
      <c r="I139" s="56" t="s">
        <v>5</v>
      </c>
      <c r="J139" s="56" t="s">
        <v>5</v>
      </c>
      <c r="K139" s="103">
        <v>0.5</v>
      </c>
      <c r="L139" s="119">
        <v>0.50347222222222221</v>
      </c>
      <c r="M139" s="57" t="s">
        <v>60</v>
      </c>
      <c r="N139" s="119">
        <v>0.52430555555555558</v>
      </c>
      <c r="O139" s="68" t="s">
        <v>69</v>
      </c>
      <c r="P139" s="56" t="str">
        <f t="shared" si="115"/>
        <v>OK</v>
      </c>
      <c r="Q139" s="105">
        <f>IF(ISNUMBER(G139),N139-L139,IF(F139="přejezd",N139-L139,0))</f>
        <v>2.083333333333337E-2</v>
      </c>
      <c r="R139" s="105">
        <f>IF(ISNUMBER(G139),L139-K139,0)</f>
        <v>3.4722222222222099E-3</v>
      </c>
      <c r="S139" s="105">
        <f t="shared" si="116"/>
        <v>2.430555555555558E-2</v>
      </c>
      <c r="T139" s="105">
        <f t="shared" si="117"/>
        <v>3.4722222222222654E-3</v>
      </c>
      <c r="U139" s="56">
        <v>16.099999999999998</v>
      </c>
      <c r="V139" s="56">
        <f>INDEX('Počty dní'!L:P,MATCH(E139,'Počty dní'!N:N,0),4)</f>
        <v>112</v>
      </c>
      <c r="W139" s="166">
        <f>V139*U139</f>
        <v>1803.1999999999998</v>
      </c>
    </row>
    <row r="140" spans="1:48" x14ac:dyDescent="0.25">
      <c r="A140" s="139">
        <v>140</v>
      </c>
      <c r="B140" s="56">
        <v>1240</v>
      </c>
      <c r="C140" s="56" t="s">
        <v>3</v>
      </c>
      <c r="D140" s="56"/>
      <c r="E140" s="101" t="str">
        <f>CONCATENATE(C140,D140)</f>
        <v>6+</v>
      </c>
      <c r="F140" s="56" t="s">
        <v>146</v>
      </c>
      <c r="G140" s="64">
        <v>105</v>
      </c>
      <c r="H140" s="56" t="str">
        <f>CONCATENATE(F140,"/",G140)</f>
        <v>XXX122/105</v>
      </c>
      <c r="I140" s="56" t="s">
        <v>5</v>
      </c>
      <c r="J140" s="56" t="s">
        <v>5</v>
      </c>
      <c r="K140" s="103">
        <v>0.64166666666666661</v>
      </c>
      <c r="L140" s="119">
        <v>0.64236111111111105</v>
      </c>
      <c r="M140" s="68" t="s">
        <v>69</v>
      </c>
      <c r="N140" s="119">
        <v>0.66319444444444442</v>
      </c>
      <c r="O140" s="57" t="s">
        <v>60</v>
      </c>
      <c r="P140" s="56" t="str">
        <f t="shared" si="115"/>
        <v>OK</v>
      </c>
      <c r="Q140" s="105">
        <f>IF(ISNUMBER(G140),N140-L140,IF(F140="přejezd",N140-L140,0))</f>
        <v>2.083333333333337E-2</v>
      </c>
      <c r="R140" s="105">
        <f>IF(ISNUMBER(G140),L140-K140,0)</f>
        <v>6.9444444444444198E-4</v>
      </c>
      <c r="S140" s="105">
        <f t="shared" si="116"/>
        <v>2.1527777777777812E-2</v>
      </c>
      <c r="T140" s="105">
        <f t="shared" si="117"/>
        <v>0.11736111111111103</v>
      </c>
      <c r="U140" s="56">
        <v>16.099999999999998</v>
      </c>
      <c r="V140" s="56">
        <f>INDEX('Počty dní'!L:P,MATCH(E140,'Počty dní'!N:N,0),4)</f>
        <v>112</v>
      </c>
      <c r="W140" s="166">
        <f>V140*U140</f>
        <v>1803.1999999999998</v>
      </c>
    </row>
    <row r="141" spans="1:48" x14ac:dyDescent="0.25">
      <c r="A141" s="139">
        <v>140</v>
      </c>
      <c r="B141" s="56">
        <v>1240</v>
      </c>
      <c r="C141" s="56" t="s">
        <v>3</v>
      </c>
      <c r="D141" s="56"/>
      <c r="E141" s="101" t="str">
        <f>CONCATENATE(C141,D141)</f>
        <v>6+</v>
      </c>
      <c r="F141" s="56" t="s">
        <v>146</v>
      </c>
      <c r="G141" s="64">
        <v>106</v>
      </c>
      <c r="H141" s="56" t="str">
        <f>CONCATENATE(F141,"/",G141)</f>
        <v>XXX122/106</v>
      </c>
      <c r="I141" s="56" t="s">
        <v>5</v>
      </c>
      <c r="J141" s="56" t="s">
        <v>5</v>
      </c>
      <c r="K141" s="103">
        <v>0.66666666666666663</v>
      </c>
      <c r="L141" s="119">
        <v>0.67013888888888884</v>
      </c>
      <c r="M141" s="57" t="s">
        <v>60</v>
      </c>
      <c r="N141" s="119">
        <v>0.69097222222222221</v>
      </c>
      <c r="O141" s="68" t="s">
        <v>69</v>
      </c>
      <c r="P141" s="56" t="str">
        <f t="shared" si="115"/>
        <v>OK</v>
      </c>
      <c r="Q141" s="105">
        <f>IF(ISNUMBER(G141),N141-L141,IF(F141="přejezd",N141-L141,0))</f>
        <v>2.083333333333337E-2</v>
      </c>
      <c r="R141" s="105">
        <f>IF(ISNUMBER(G141),L141-K141,0)</f>
        <v>3.4722222222222099E-3</v>
      </c>
      <c r="S141" s="105">
        <f t="shared" si="116"/>
        <v>2.430555555555558E-2</v>
      </c>
      <c r="T141" s="105">
        <f t="shared" si="117"/>
        <v>3.4722222222222099E-3</v>
      </c>
      <c r="U141" s="56">
        <v>16.099999999999998</v>
      </c>
      <c r="V141" s="56">
        <f>INDEX('Počty dní'!L:P,MATCH(E141,'Počty dní'!N:N,0),4)</f>
        <v>112</v>
      </c>
      <c r="W141" s="166">
        <f>V141*U141</f>
        <v>1803.1999999999998</v>
      </c>
    </row>
    <row r="142" spans="1:48" x14ac:dyDescent="0.25">
      <c r="A142" s="139">
        <v>140</v>
      </c>
      <c r="B142" s="56">
        <v>1240</v>
      </c>
      <c r="C142" s="56" t="s">
        <v>3</v>
      </c>
      <c r="D142" s="56"/>
      <c r="E142" s="101" t="str">
        <f t="shared" ref="E142" si="122">CONCATENATE(C142,D142)</f>
        <v>6+</v>
      </c>
      <c r="F142" s="56" t="s">
        <v>82</v>
      </c>
      <c r="G142" s="64"/>
      <c r="H142" s="56" t="str">
        <f t="shared" ref="H142" si="123">CONCATENATE(F142,"/",G142)</f>
        <v>přejezd/</v>
      </c>
      <c r="I142" s="99"/>
      <c r="J142" s="56" t="s">
        <v>5</v>
      </c>
      <c r="K142" s="103">
        <v>0.69097222222222221</v>
      </c>
      <c r="L142" s="119">
        <v>0.69097222222222221</v>
      </c>
      <c r="M142" s="68" t="s">
        <v>69</v>
      </c>
      <c r="N142" s="119">
        <v>0.6972222222222223</v>
      </c>
      <c r="O142" s="68" t="s">
        <v>56</v>
      </c>
      <c r="P142" s="56" t="str">
        <f t="shared" si="115"/>
        <v>OK</v>
      </c>
      <c r="Q142" s="105">
        <f t="shared" ref="Q142" si="124">IF(ISNUMBER(G142),N142-L142,IF(F142="přejezd",N142-L142,0))</f>
        <v>6.2500000000000888E-3</v>
      </c>
      <c r="R142" s="105">
        <f t="shared" ref="R142" si="125">IF(ISNUMBER(G142),L142-K142,0)</f>
        <v>0</v>
      </c>
      <c r="S142" s="105">
        <f t="shared" si="116"/>
        <v>6.2500000000000888E-3</v>
      </c>
      <c r="T142" s="105">
        <f t="shared" si="117"/>
        <v>0</v>
      </c>
      <c r="U142" s="56">
        <v>0</v>
      </c>
      <c r="V142" s="56">
        <f>INDEX('Počty dní'!L:P,MATCH(E142,'Počty dní'!N:N,0),4)</f>
        <v>112</v>
      </c>
      <c r="W142" s="166">
        <f t="shared" ref="W142" si="126">V142*U142</f>
        <v>0</v>
      </c>
      <c r="X142" s="21"/>
      <c r="AL142" s="27"/>
      <c r="AM142" s="27"/>
      <c r="AP142" s="16"/>
      <c r="AQ142" s="16"/>
      <c r="AR142" s="16"/>
      <c r="AS142" s="16"/>
      <c r="AT142" s="16"/>
      <c r="AU142" s="28"/>
      <c r="AV142" s="28"/>
    </row>
    <row r="143" spans="1:48" s="52" customFormat="1" ht="15.75" customHeight="1" x14ac:dyDescent="0.2">
      <c r="A143" s="139">
        <v>140</v>
      </c>
      <c r="B143" s="56">
        <v>1240</v>
      </c>
      <c r="C143" s="222" t="s">
        <v>3</v>
      </c>
      <c r="D143" s="222"/>
      <c r="E143" s="101" t="str">
        <f>CONCATENATE(C143,D143)</f>
        <v>6+</v>
      </c>
      <c r="F143" s="56" t="s">
        <v>145</v>
      </c>
      <c r="G143" s="56">
        <v>101</v>
      </c>
      <c r="H143" s="56" t="str">
        <f>CONCATENATE(F143,"/",G143)</f>
        <v>XXX126/101</v>
      </c>
      <c r="I143" s="102" t="s">
        <v>5</v>
      </c>
      <c r="J143" s="56" t="s">
        <v>5</v>
      </c>
      <c r="K143" s="103">
        <v>0.75138888888888899</v>
      </c>
      <c r="L143" s="223">
        <v>0.75347222222222221</v>
      </c>
      <c r="M143" s="68" t="s">
        <v>56</v>
      </c>
      <c r="N143" s="223">
        <v>0.7729166666666667</v>
      </c>
      <c r="O143" s="77" t="s">
        <v>59</v>
      </c>
      <c r="P143" s="56" t="str">
        <f t="shared" si="115"/>
        <v>OK</v>
      </c>
      <c r="Q143" s="105">
        <f>IF(ISNUMBER(G143),N143-L143,IF(F143="přejezd",N143-L143,0))</f>
        <v>1.9444444444444486E-2</v>
      </c>
      <c r="R143" s="105">
        <f>IF(ISNUMBER(G143),L143-K143,0)</f>
        <v>2.0833333333332149E-3</v>
      </c>
      <c r="S143" s="105">
        <f t="shared" si="116"/>
        <v>2.1527777777777701E-2</v>
      </c>
      <c r="T143" s="105">
        <f t="shared" si="117"/>
        <v>5.4166666666666696E-2</v>
      </c>
      <c r="U143" s="56">
        <v>19.899999999999999</v>
      </c>
      <c r="V143" s="56">
        <f>INDEX('Počty dní'!L:P,MATCH(E143,'Počty dní'!N:N,0),4)</f>
        <v>112</v>
      </c>
      <c r="W143" s="166">
        <f>V143*U143</f>
        <v>2228.7999999999997</v>
      </c>
    </row>
    <row r="144" spans="1:48" s="52" customFormat="1" ht="15.75" customHeight="1" x14ac:dyDescent="0.2">
      <c r="A144" s="139">
        <v>140</v>
      </c>
      <c r="B144" s="56">
        <v>1240</v>
      </c>
      <c r="C144" s="222" t="s">
        <v>3</v>
      </c>
      <c r="D144" s="222"/>
      <c r="E144" s="101" t="str">
        <f>CONCATENATE(C144,D144)</f>
        <v>6+</v>
      </c>
      <c r="F144" s="56" t="s">
        <v>165</v>
      </c>
      <c r="G144" s="56">
        <v>108</v>
      </c>
      <c r="H144" s="56" t="str">
        <f>CONCATENATE(F144,"/",G144)</f>
        <v>YYY119/108</v>
      </c>
      <c r="I144" s="102" t="s">
        <v>5</v>
      </c>
      <c r="J144" s="56" t="s">
        <v>5</v>
      </c>
      <c r="K144" s="103">
        <v>0.7729166666666667</v>
      </c>
      <c r="L144" s="223">
        <v>0.77430555555555547</v>
      </c>
      <c r="M144" s="77" t="s">
        <v>59</v>
      </c>
      <c r="N144" s="223">
        <v>0.80486111111111114</v>
      </c>
      <c r="O144" s="68" t="s">
        <v>164</v>
      </c>
      <c r="P144" s="56" t="str">
        <f t="shared" ref="P144" si="127">IF(M145=O144,"OK","POZOR")</f>
        <v>OK</v>
      </c>
      <c r="Q144" s="105">
        <f>IF(ISNUMBER(G144),N144-L144,IF(F144="přejezd",N144-L144,0))</f>
        <v>3.0555555555555669E-2</v>
      </c>
      <c r="R144" s="105">
        <f>IF(ISNUMBER(G144),L144-K144,0)</f>
        <v>1.3888888888887729E-3</v>
      </c>
      <c r="S144" s="105">
        <f t="shared" si="116"/>
        <v>3.1944444444444442E-2</v>
      </c>
      <c r="T144" s="105">
        <f t="shared" si="117"/>
        <v>0</v>
      </c>
      <c r="U144" s="56">
        <v>26.7</v>
      </c>
      <c r="V144" s="56">
        <f>INDEX('Počty dní'!L:P,MATCH(E144,'Počty dní'!N:N,0),4)</f>
        <v>112</v>
      </c>
      <c r="W144" s="166">
        <f>V144*U144</f>
        <v>2990.4</v>
      </c>
    </row>
    <row r="145" spans="1:48" s="52" customFormat="1" ht="15.75" customHeight="1" x14ac:dyDescent="0.2">
      <c r="A145" s="139">
        <v>140</v>
      </c>
      <c r="B145" s="56">
        <v>1240</v>
      </c>
      <c r="C145" s="222" t="s">
        <v>3</v>
      </c>
      <c r="D145" s="222"/>
      <c r="E145" s="101" t="str">
        <f>CONCATENATE(C145,D145)</f>
        <v>6+</v>
      </c>
      <c r="F145" s="56" t="s">
        <v>165</v>
      </c>
      <c r="G145" s="56">
        <v>107</v>
      </c>
      <c r="H145" s="56" t="str">
        <f>CONCATENATE(F145,"/",G145)</f>
        <v>YYY119/107</v>
      </c>
      <c r="I145" s="102" t="s">
        <v>5</v>
      </c>
      <c r="J145" s="102" t="s">
        <v>5</v>
      </c>
      <c r="K145" s="103">
        <v>0.81736111111111109</v>
      </c>
      <c r="L145" s="223">
        <v>0.8208333333333333</v>
      </c>
      <c r="M145" s="68" t="s">
        <v>164</v>
      </c>
      <c r="N145" s="223">
        <v>0.84930555555555554</v>
      </c>
      <c r="O145" s="68" t="s">
        <v>59</v>
      </c>
      <c r="P145" s="56" t="str">
        <f t="shared" si="115"/>
        <v>OK</v>
      </c>
      <c r="Q145" s="105">
        <f>IF(ISNUMBER(G145),N145-L145,IF(F145="přejezd",N145-L145,0))</f>
        <v>2.8472222222222232E-2</v>
      </c>
      <c r="R145" s="105">
        <f>IF(ISNUMBER(G145),L145-K145,0)</f>
        <v>3.4722222222222099E-3</v>
      </c>
      <c r="S145" s="105">
        <f t="shared" si="116"/>
        <v>3.1944444444444442E-2</v>
      </c>
      <c r="T145" s="105">
        <f t="shared" si="117"/>
        <v>1.2499999999999956E-2</v>
      </c>
      <c r="U145" s="56">
        <v>26.7</v>
      </c>
      <c r="V145" s="56">
        <f>INDEX('Počty dní'!L:P,MATCH(E145,'Počty dní'!N:N,0),4)</f>
        <v>112</v>
      </c>
      <c r="W145" s="166">
        <f>V145*U145</f>
        <v>2990.4</v>
      </c>
    </row>
    <row r="146" spans="1:48" s="52" customFormat="1" ht="15.75" customHeight="1" thickBot="1" x14ac:dyDescent="0.25">
      <c r="A146" s="199">
        <v>140</v>
      </c>
      <c r="B146" s="58">
        <v>1240</v>
      </c>
      <c r="C146" s="224" t="s">
        <v>3</v>
      </c>
      <c r="D146" s="225"/>
      <c r="E146" s="168" t="str">
        <f>CONCATENATE(C146,D146)</f>
        <v>6+</v>
      </c>
      <c r="F146" s="58" t="s">
        <v>82</v>
      </c>
      <c r="G146" s="58"/>
      <c r="H146" s="58" t="str">
        <f>CONCATENATE(F146,"/",G146)</f>
        <v>přejezd/</v>
      </c>
      <c r="I146" s="226"/>
      <c r="J146" s="106" t="s">
        <v>5</v>
      </c>
      <c r="K146" s="107">
        <v>0.84930555555555554</v>
      </c>
      <c r="L146" s="227">
        <v>0.84930555555555554</v>
      </c>
      <c r="M146" s="60" t="s">
        <v>59</v>
      </c>
      <c r="N146" s="227">
        <v>0.85416666666666663</v>
      </c>
      <c r="O146" s="60" t="s">
        <v>55</v>
      </c>
      <c r="P146" s="232"/>
      <c r="Q146" s="170">
        <f>IF(ISNUMBER(G146),N146-L146,IF(F146="přejezd",N146-L146,0))</f>
        <v>4.8611111111110938E-3</v>
      </c>
      <c r="R146" s="170">
        <f>IF(ISNUMBER(G146),L146-K146,0)</f>
        <v>0</v>
      </c>
      <c r="S146" s="170">
        <f t="shared" si="116"/>
        <v>4.8611111111110938E-3</v>
      </c>
      <c r="T146" s="170">
        <f t="shared" si="117"/>
        <v>0</v>
      </c>
      <c r="U146" s="58">
        <v>0</v>
      </c>
      <c r="V146" s="58">
        <f>INDEX('Počty dní'!L:P,MATCH(E146,'Počty dní'!N:N,0),4)</f>
        <v>112</v>
      </c>
      <c r="W146" s="171">
        <f>V146*U146</f>
        <v>0</v>
      </c>
      <c r="AP146" s="220"/>
      <c r="AQ146" s="220"/>
      <c r="AR146" s="220"/>
      <c r="AS146" s="220"/>
      <c r="AT146" s="220"/>
      <c r="AU146" s="221"/>
      <c r="AV146" s="221"/>
    </row>
    <row r="147" spans="1:48" s="52" customFormat="1" ht="15.75" customHeight="1" thickBot="1" x14ac:dyDescent="0.25">
      <c r="A147" s="172" t="str">
        <f ca="1">CONCATENATE(INDIRECT("R[-3]C[0]",FALSE),"celkem")</f>
        <v>140celkem</v>
      </c>
      <c r="B147" s="173"/>
      <c r="C147" s="173" t="str">
        <f ca="1">INDIRECT("R[-1]C[12]",FALSE)</f>
        <v>Strážek</v>
      </c>
      <c r="D147" s="175"/>
      <c r="E147" s="173"/>
      <c r="F147" s="175"/>
      <c r="G147" s="173"/>
      <c r="H147" s="176"/>
      <c r="I147" s="228"/>
      <c r="J147" s="229" t="str">
        <f ca="1">INDIRECT("R[-3]C[0]",FALSE)</f>
        <v>S</v>
      </c>
      <c r="K147" s="179"/>
      <c r="L147" s="230"/>
      <c r="M147" s="181"/>
      <c r="N147" s="230"/>
      <c r="O147" s="182"/>
      <c r="P147" s="173"/>
      <c r="Q147" s="195">
        <f>SUM(Q133:Q146)</f>
        <v>0.26319444444444479</v>
      </c>
      <c r="R147" s="183">
        <f>SUM(R133:R146)</f>
        <v>2.0833333333333037E-2</v>
      </c>
      <c r="S147" s="183">
        <f>SUM(S133:S146)</f>
        <v>0.28402777777777782</v>
      </c>
      <c r="T147" s="183">
        <f>SUM(T133:T146)</f>
        <v>0.30069444444444443</v>
      </c>
      <c r="U147" s="184">
        <f>SUM(U133:U146)</f>
        <v>210.99999999999997</v>
      </c>
      <c r="V147" s="185"/>
      <c r="W147" s="186">
        <f>SUM(W133:W146)</f>
        <v>23632.000000000004</v>
      </c>
    </row>
    <row r="148" spans="1:48" s="52" customFormat="1" ht="15.75" customHeight="1" x14ac:dyDescent="0.2">
      <c r="C148" s="231"/>
      <c r="D148" s="231"/>
      <c r="E148" s="116"/>
      <c r="I148" s="94"/>
      <c r="K148" s="83"/>
      <c r="L148" s="120"/>
      <c r="M148" s="70"/>
      <c r="N148" s="120"/>
      <c r="O148" s="116"/>
      <c r="Q148" s="84"/>
      <c r="W148" s="116"/>
    </row>
    <row r="149" spans="1:48" ht="15.75" thickBot="1" x14ac:dyDescent="0.3">
      <c r="E149" s="116"/>
      <c r="G149" s="67"/>
      <c r="K149" s="117"/>
      <c r="L149" s="147"/>
      <c r="M149" s="70"/>
      <c r="N149" s="147"/>
      <c r="O149" s="70"/>
    </row>
    <row r="150" spans="1:48" x14ac:dyDescent="0.25">
      <c r="A150" s="138">
        <v>143</v>
      </c>
      <c r="B150" s="53">
        <v>1243</v>
      </c>
      <c r="C150" s="53" t="s">
        <v>3</v>
      </c>
      <c r="D150" s="53"/>
      <c r="E150" s="160" t="str">
        <f>CONCATENATE(C150,D150)</f>
        <v>6+</v>
      </c>
      <c r="F150" s="53" t="s">
        <v>146</v>
      </c>
      <c r="G150" s="188">
        <v>101</v>
      </c>
      <c r="H150" s="53" t="str">
        <f t="shared" ref="H150:H163" si="128">CONCATENATE(F150,"/",G150)</f>
        <v>XXX122/101</v>
      </c>
      <c r="I150" s="53" t="s">
        <v>5</v>
      </c>
      <c r="J150" s="53" t="s">
        <v>5</v>
      </c>
      <c r="K150" s="162">
        <v>0.30833333333333335</v>
      </c>
      <c r="L150" s="212">
        <v>0.30902777777777779</v>
      </c>
      <c r="M150" s="193" t="s">
        <v>69</v>
      </c>
      <c r="N150" s="212">
        <v>0.3298611111111111</v>
      </c>
      <c r="O150" s="164" t="s">
        <v>60</v>
      </c>
      <c r="P150" s="53" t="str">
        <f t="shared" ref="P150:P162" si="129">IF(M151=O150,"OK","POZOR")</f>
        <v>OK</v>
      </c>
      <c r="Q150" s="165">
        <f t="shared" ref="Q150:Q163" si="130">IF(ISNUMBER(G150),N150-L150,IF(F150="přejezd",N150-L150,0))</f>
        <v>2.0833333333333315E-2</v>
      </c>
      <c r="R150" s="165">
        <f t="shared" ref="R150:R163" si="131">IF(ISNUMBER(G150),L150-K150,0)</f>
        <v>6.9444444444444198E-4</v>
      </c>
      <c r="S150" s="165">
        <f t="shared" ref="S150:S163" si="132">Q150+R150</f>
        <v>2.1527777777777757E-2</v>
      </c>
      <c r="T150" s="165"/>
      <c r="U150" s="53">
        <v>16.099999999999998</v>
      </c>
      <c r="V150" s="53">
        <f>INDEX('Počty dní'!L:P,MATCH(E150,'Počty dní'!N:N,0),4)</f>
        <v>112</v>
      </c>
      <c r="W150" s="98">
        <f t="shared" ref="W150:W163" si="133">V150*U150</f>
        <v>1803.1999999999998</v>
      </c>
    </row>
    <row r="151" spans="1:48" x14ac:dyDescent="0.25">
      <c r="A151" s="140">
        <v>143</v>
      </c>
      <c r="B151" s="56">
        <v>1243</v>
      </c>
      <c r="C151" s="56" t="s">
        <v>3</v>
      </c>
      <c r="D151" s="56"/>
      <c r="E151" s="101" t="str">
        <f t="shared" ref="E151:E152" si="134">CONCATENATE(C151,D151)</f>
        <v>6+</v>
      </c>
      <c r="F151" s="56" t="s">
        <v>146</v>
      </c>
      <c r="G151" s="64">
        <v>102</v>
      </c>
      <c r="H151" s="56" t="str">
        <f t="shared" si="128"/>
        <v>XXX122/102</v>
      </c>
      <c r="I151" s="56" t="s">
        <v>5</v>
      </c>
      <c r="J151" s="56" t="s">
        <v>5</v>
      </c>
      <c r="K151" s="103">
        <v>0.37847222222222227</v>
      </c>
      <c r="L151" s="119">
        <v>0.38194444444444442</v>
      </c>
      <c r="M151" s="57" t="s">
        <v>60</v>
      </c>
      <c r="N151" s="119">
        <v>0.40277777777777773</v>
      </c>
      <c r="O151" s="68" t="s">
        <v>69</v>
      </c>
      <c r="P151" s="56" t="str">
        <f t="shared" si="129"/>
        <v>OK</v>
      </c>
      <c r="Q151" s="105">
        <f t="shared" si="130"/>
        <v>2.0833333333333315E-2</v>
      </c>
      <c r="R151" s="105">
        <f t="shared" si="131"/>
        <v>3.4722222222221544E-3</v>
      </c>
      <c r="S151" s="105">
        <f t="shared" si="132"/>
        <v>2.4305555555555469E-2</v>
      </c>
      <c r="T151" s="105">
        <f t="shared" ref="T151:T163" si="135">K151-N150</f>
        <v>4.861111111111116E-2</v>
      </c>
      <c r="U151" s="56">
        <v>16.099999999999998</v>
      </c>
      <c r="V151" s="56">
        <f>INDEX('Počty dní'!L:P,MATCH(E151,'Počty dní'!N:N,0),4)</f>
        <v>112</v>
      </c>
      <c r="W151" s="166">
        <f t="shared" si="133"/>
        <v>1803.1999999999998</v>
      </c>
    </row>
    <row r="152" spans="1:48" x14ac:dyDescent="0.25">
      <c r="A152" s="140">
        <v>143</v>
      </c>
      <c r="B152" s="56">
        <v>1243</v>
      </c>
      <c r="C152" s="56" t="s">
        <v>3</v>
      </c>
      <c r="D152" s="56"/>
      <c r="E152" s="101" t="str">
        <f t="shared" si="134"/>
        <v>6+</v>
      </c>
      <c r="F152" s="56" t="s">
        <v>82</v>
      </c>
      <c r="G152" s="64"/>
      <c r="H152" s="56" t="str">
        <f t="shared" si="128"/>
        <v>přejezd/</v>
      </c>
      <c r="I152" s="99"/>
      <c r="J152" s="102" t="s">
        <v>5</v>
      </c>
      <c r="K152" s="103">
        <v>0.40277777777777773</v>
      </c>
      <c r="L152" s="119">
        <v>0.40277777777777773</v>
      </c>
      <c r="M152" s="68" t="s">
        <v>69</v>
      </c>
      <c r="N152" s="119">
        <v>0.40902777777777777</v>
      </c>
      <c r="O152" s="68" t="s">
        <v>56</v>
      </c>
      <c r="P152" s="56" t="str">
        <f t="shared" si="129"/>
        <v>OK</v>
      </c>
      <c r="Q152" s="105">
        <f t="shared" si="130"/>
        <v>6.2500000000000333E-3</v>
      </c>
      <c r="R152" s="105">
        <f t="shared" si="131"/>
        <v>0</v>
      </c>
      <c r="S152" s="105">
        <f t="shared" si="132"/>
        <v>6.2500000000000333E-3</v>
      </c>
      <c r="T152" s="105">
        <f t="shared" si="135"/>
        <v>0</v>
      </c>
      <c r="U152" s="56">
        <v>0</v>
      </c>
      <c r="V152" s="56">
        <f>INDEX('Počty dní'!L:P,MATCH(E152,'Počty dní'!N:N,0),4)</f>
        <v>112</v>
      </c>
      <c r="W152" s="166">
        <f t="shared" si="133"/>
        <v>0</v>
      </c>
      <c r="X152" s="21"/>
      <c r="AL152" s="27"/>
      <c r="AM152" s="27"/>
      <c r="AP152" s="16"/>
      <c r="AQ152" s="16"/>
      <c r="AR152" s="16"/>
      <c r="AS152" s="16"/>
      <c r="AT152" s="16"/>
      <c r="AU152" s="28"/>
      <c r="AV152" s="28"/>
    </row>
    <row r="153" spans="1:48" s="52" customFormat="1" ht="15.75" customHeight="1" x14ac:dyDescent="0.2">
      <c r="A153" s="140">
        <v>143</v>
      </c>
      <c r="B153" s="56">
        <v>1243</v>
      </c>
      <c r="C153" s="222" t="s">
        <v>3</v>
      </c>
      <c r="D153" s="222"/>
      <c r="E153" s="101" t="str">
        <f t="shared" ref="E153:E160" si="136">CONCATENATE(C153,D153)</f>
        <v>6+</v>
      </c>
      <c r="F153" s="56" t="s">
        <v>145</v>
      </c>
      <c r="G153" s="56">
        <v>101</v>
      </c>
      <c r="H153" s="56" t="str">
        <f t="shared" ref="H153:H160" si="137">CONCATENATE(F153,"/",G153)</f>
        <v>XXX126/101</v>
      </c>
      <c r="I153" s="102" t="s">
        <v>5</v>
      </c>
      <c r="J153" s="102" t="s">
        <v>5</v>
      </c>
      <c r="K153" s="103">
        <v>0.41805555555555557</v>
      </c>
      <c r="L153" s="223">
        <v>0.4201388888888889</v>
      </c>
      <c r="M153" s="68" t="s">
        <v>56</v>
      </c>
      <c r="N153" s="223">
        <v>0.43958333333333338</v>
      </c>
      <c r="O153" s="77" t="s">
        <v>59</v>
      </c>
      <c r="P153" s="56" t="str">
        <f t="shared" si="129"/>
        <v>OK</v>
      </c>
      <c r="Q153" s="105">
        <f t="shared" ref="Q153:Q160" si="138">IF(ISNUMBER(G153),N153-L153,IF(F153="přejezd",N153-L153,0))</f>
        <v>1.9444444444444486E-2</v>
      </c>
      <c r="R153" s="105">
        <f t="shared" ref="R153:R160" si="139">IF(ISNUMBER(G153),L153-K153,0)</f>
        <v>2.0833333333333259E-3</v>
      </c>
      <c r="S153" s="105">
        <f t="shared" si="132"/>
        <v>2.1527777777777812E-2</v>
      </c>
      <c r="T153" s="105">
        <f t="shared" si="135"/>
        <v>9.0277777777778012E-3</v>
      </c>
      <c r="U153" s="56">
        <v>19.899999999999999</v>
      </c>
      <c r="V153" s="56">
        <f>INDEX('Počty dní'!L:P,MATCH(E153,'Počty dní'!N:N,0),4)</f>
        <v>112</v>
      </c>
      <c r="W153" s="166">
        <f t="shared" ref="W153:W160" si="140">V153*U153</f>
        <v>2228.7999999999997</v>
      </c>
    </row>
    <row r="154" spans="1:48" s="52" customFormat="1" ht="15.75" customHeight="1" x14ac:dyDescent="0.2">
      <c r="A154" s="140">
        <v>143</v>
      </c>
      <c r="B154" s="56">
        <v>1243</v>
      </c>
      <c r="C154" s="222" t="s">
        <v>3</v>
      </c>
      <c r="D154" s="222"/>
      <c r="E154" s="101" t="str">
        <f t="shared" si="136"/>
        <v>6+</v>
      </c>
      <c r="F154" s="56" t="s">
        <v>165</v>
      </c>
      <c r="G154" s="56">
        <v>104</v>
      </c>
      <c r="H154" s="56" t="str">
        <f t="shared" si="137"/>
        <v>YYY119/104</v>
      </c>
      <c r="I154" s="102" t="s">
        <v>5</v>
      </c>
      <c r="J154" s="102" t="s">
        <v>5</v>
      </c>
      <c r="K154" s="103">
        <v>0.43958333333333338</v>
      </c>
      <c r="L154" s="223">
        <v>0.44097222222222227</v>
      </c>
      <c r="M154" s="68" t="s">
        <v>59</v>
      </c>
      <c r="N154" s="223">
        <v>0.47152777777777777</v>
      </c>
      <c r="O154" s="77" t="s">
        <v>164</v>
      </c>
      <c r="P154" s="56" t="str">
        <f t="shared" si="129"/>
        <v>OK</v>
      </c>
      <c r="Q154" s="105">
        <f t="shared" si="138"/>
        <v>3.0555555555555503E-2</v>
      </c>
      <c r="R154" s="105">
        <f t="shared" si="139"/>
        <v>1.388888888888884E-3</v>
      </c>
      <c r="S154" s="105">
        <f t="shared" si="132"/>
        <v>3.1944444444444386E-2</v>
      </c>
      <c r="T154" s="105">
        <f t="shared" si="135"/>
        <v>0</v>
      </c>
      <c r="U154" s="56">
        <v>26.7</v>
      </c>
      <c r="V154" s="56">
        <f>INDEX('Počty dní'!L:P,MATCH(E154,'Počty dní'!N:N,0),4)</f>
        <v>112</v>
      </c>
      <c r="W154" s="166">
        <f t="shared" si="140"/>
        <v>2990.4</v>
      </c>
    </row>
    <row r="155" spans="1:48" s="52" customFormat="1" ht="15.75" customHeight="1" x14ac:dyDescent="0.2">
      <c r="A155" s="140">
        <v>143</v>
      </c>
      <c r="B155" s="56">
        <v>1243</v>
      </c>
      <c r="C155" s="222" t="s">
        <v>3</v>
      </c>
      <c r="D155" s="222"/>
      <c r="E155" s="101" t="str">
        <f t="shared" si="136"/>
        <v>6+</v>
      </c>
      <c r="F155" s="56" t="s">
        <v>165</v>
      </c>
      <c r="G155" s="56">
        <v>103</v>
      </c>
      <c r="H155" s="56" t="str">
        <f t="shared" si="137"/>
        <v>YYY119/103</v>
      </c>
      <c r="I155" s="102" t="s">
        <v>5</v>
      </c>
      <c r="J155" s="102" t="s">
        <v>5</v>
      </c>
      <c r="K155" s="103">
        <v>0.52569444444444446</v>
      </c>
      <c r="L155" s="223">
        <v>0.52916666666666667</v>
      </c>
      <c r="M155" s="68" t="s">
        <v>164</v>
      </c>
      <c r="N155" s="223">
        <v>0.55763888888888891</v>
      </c>
      <c r="O155" s="77" t="s">
        <v>59</v>
      </c>
      <c r="P155" s="56" t="str">
        <f t="shared" si="129"/>
        <v>OK</v>
      </c>
      <c r="Q155" s="105">
        <f t="shared" si="138"/>
        <v>2.8472222222222232E-2</v>
      </c>
      <c r="R155" s="105">
        <f t="shared" si="139"/>
        <v>3.4722222222222099E-3</v>
      </c>
      <c r="S155" s="105">
        <f t="shared" si="132"/>
        <v>3.1944444444444442E-2</v>
      </c>
      <c r="T155" s="105">
        <f t="shared" si="135"/>
        <v>5.4166666666666696E-2</v>
      </c>
      <c r="U155" s="56">
        <v>26.7</v>
      </c>
      <c r="V155" s="56">
        <f>INDEX('Počty dní'!L:P,MATCH(E155,'Počty dní'!N:N,0),4)</f>
        <v>112</v>
      </c>
      <c r="W155" s="166">
        <f t="shared" si="140"/>
        <v>2990.4</v>
      </c>
    </row>
    <row r="156" spans="1:48" s="52" customFormat="1" ht="15.75" customHeight="1" x14ac:dyDescent="0.2">
      <c r="A156" s="140">
        <v>143</v>
      </c>
      <c r="B156" s="56">
        <v>1243</v>
      </c>
      <c r="C156" s="222" t="s">
        <v>3</v>
      </c>
      <c r="D156" s="222"/>
      <c r="E156" s="101" t="str">
        <f t="shared" si="136"/>
        <v>6+</v>
      </c>
      <c r="F156" s="56" t="s">
        <v>145</v>
      </c>
      <c r="G156" s="56">
        <v>102</v>
      </c>
      <c r="H156" s="56" t="str">
        <f t="shared" si="137"/>
        <v>XXX126/102</v>
      </c>
      <c r="I156" s="102" t="s">
        <v>5</v>
      </c>
      <c r="J156" s="102" t="s">
        <v>5</v>
      </c>
      <c r="K156" s="103">
        <v>0.55763888888888891</v>
      </c>
      <c r="L156" s="223">
        <v>0.55833333333333335</v>
      </c>
      <c r="M156" s="68" t="s">
        <v>59</v>
      </c>
      <c r="N156" s="223">
        <v>0.57986111111111105</v>
      </c>
      <c r="O156" s="77" t="s">
        <v>56</v>
      </c>
      <c r="P156" s="56" t="str">
        <f t="shared" si="129"/>
        <v>OK</v>
      </c>
      <c r="Q156" s="105">
        <f t="shared" si="138"/>
        <v>2.1527777777777701E-2</v>
      </c>
      <c r="R156" s="105">
        <f t="shared" si="139"/>
        <v>6.9444444444444198E-4</v>
      </c>
      <c r="S156" s="105">
        <f t="shared" si="132"/>
        <v>2.2222222222222143E-2</v>
      </c>
      <c r="T156" s="105">
        <f t="shared" si="135"/>
        <v>0</v>
      </c>
      <c r="U156" s="56">
        <v>19.899999999999999</v>
      </c>
      <c r="V156" s="56">
        <f>INDEX('Počty dní'!L:P,MATCH(E156,'Počty dní'!N:N,0),4)</f>
        <v>112</v>
      </c>
      <c r="W156" s="166">
        <f t="shared" si="140"/>
        <v>2228.7999999999997</v>
      </c>
    </row>
    <row r="157" spans="1:48" s="52" customFormat="1" ht="15.75" customHeight="1" x14ac:dyDescent="0.2">
      <c r="A157" s="140">
        <v>143</v>
      </c>
      <c r="B157" s="56">
        <v>1243</v>
      </c>
      <c r="C157" s="222" t="s">
        <v>3</v>
      </c>
      <c r="D157" s="222"/>
      <c r="E157" s="101" t="str">
        <f t="shared" si="136"/>
        <v>6+</v>
      </c>
      <c r="F157" s="56" t="s">
        <v>145</v>
      </c>
      <c r="G157" s="56">
        <v>101</v>
      </c>
      <c r="H157" s="56" t="str">
        <f t="shared" si="137"/>
        <v>XXX126/101</v>
      </c>
      <c r="I157" s="102" t="s">
        <v>5</v>
      </c>
      <c r="J157" s="102" t="s">
        <v>5</v>
      </c>
      <c r="K157" s="103">
        <v>0.58472222222222225</v>
      </c>
      <c r="L157" s="223">
        <v>0.58680555555555558</v>
      </c>
      <c r="M157" s="68" t="s">
        <v>56</v>
      </c>
      <c r="N157" s="223">
        <v>0.60625000000000007</v>
      </c>
      <c r="O157" s="77" t="s">
        <v>59</v>
      </c>
      <c r="P157" s="56" t="str">
        <f t="shared" si="129"/>
        <v>OK</v>
      </c>
      <c r="Q157" s="105">
        <f t="shared" si="138"/>
        <v>1.9444444444444486E-2</v>
      </c>
      <c r="R157" s="105">
        <f t="shared" si="139"/>
        <v>2.0833333333333259E-3</v>
      </c>
      <c r="S157" s="105">
        <f t="shared" si="132"/>
        <v>2.1527777777777812E-2</v>
      </c>
      <c r="T157" s="105">
        <f t="shared" si="135"/>
        <v>4.8611111111112049E-3</v>
      </c>
      <c r="U157" s="56">
        <v>19.899999999999999</v>
      </c>
      <c r="V157" s="56">
        <f>INDEX('Počty dní'!L:P,MATCH(E157,'Počty dní'!N:N,0),4)</f>
        <v>112</v>
      </c>
      <c r="W157" s="166">
        <f t="shared" si="140"/>
        <v>2228.7999999999997</v>
      </c>
    </row>
    <row r="158" spans="1:48" s="52" customFormat="1" ht="15.75" customHeight="1" x14ac:dyDescent="0.2">
      <c r="A158" s="140">
        <v>143</v>
      </c>
      <c r="B158" s="56">
        <v>1243</v>
      </c>
      <c r="C158" s="222" t="s">
        <v>3</v>
      </c>
      <c r="D158" s="222"/>
      <c r="E158" s="101" t="str">
        <f t="shared" si="136"/>
        <v>6+</v>
      </c>
      <c r="F158" s="56" t="s">
        <v>165</v>
      </c>
      <c r="G158" s="56">
        <v>106</v>
      </c>
      <c r="H158" s="56" t="str">
        <f t="shared" si="137"/>
        <v>YYY119/106</v>
      </c>
      <c r="I158" s="102" t="s">
        <v>5</v>
      </c>
      <c r="J158" s="102" t="s">
        <v>5</v>
      </c>
      <c r="K158" s="103">
        <v>0.60625000000000007</v>
      </c>
      <c r="L158" s="223">
        <v>0.60763888888888895</v>
      </c>
      <c r="M158" s="68" t="s">
        <v>59</v>
      </c>
      <c r="N158" s="223">
        <v>0.6381944444444444</v>
      </c>
      <c r="O158" s="77" t="s">
        <v>164</v>
      </c>
      <c r="P158" s="56" t="str">
        <f t="shared" si="129"/>
        <v>OK</v>
      </c>
      <c r="Q158" s="105">
        <f t="shared" si="138"/>
        <v>3.0555555555555447E-2</v>
      </c>
      <c r="R158" s="105">
        <f t="shared" si="139"/>
        <v>1.388888888888884E-3</v>
      </c>
      <c r="S158" s="105">
        <f t="shared" si="132"/>
        <v>3.1944444444444331E-2</v>
      </c>
      <c r="T158" s="105">
        <f t="shared" si="135"/>
        <v>0</v>
      </c>
      <c r="U158" s="56">
        <v>26.7</v>
      </c>
      <c r="V158" s="56">
        <f>INDEX('Počty dní'!L:P,MATCH(E158,'Počty dní'!N:N,0),4)</f>
        <v>112</v>
      </c>
      <c r="W158" s="166">
        <f t="shared" si="140"/>
        <v>2990.4</v>
      </c>
    </row>
    <row r="159" spans="1:48" s="52" customFormat="1" ht="15.75" customHeight="1" x14ac:dyDescent="0.2">
      <c r="A159" s="140">
        <v>143</v>
      </c>
      <c r="B159" s="56">
        <v>1243</v>
      </c>
      <c r="C159" s="222" t="s">
        <v>3</v>
      </c>
      <c r="D159" s="222"/>
      <c r="E159" s="101" t="str">
        <f t="shared" si="136"/>
        <v>6+</v>
      </c>
      <c r="F159" s="56" t="s">
        <v>165</v>
      </c>
      <c r="G159" s="56">
        <v>105</v>
      </c>
      <c r="H159" s="56" t="str">
        <f t="shared" si="137"/>
        <v>YYY119/105</v>
      </c>
      <c r="I159" s="102" t="s">
        <v>5</v>
      </c>
      <c r="J159" s="102" t="s">
        <v>5</v>
      </c>
      <c r="K159" s="103">
        <v>0.69236111111111109</v>
      </c>
      <c r="L159" s="223">
        <v>0.6958333333333333</v>
      </c>
      <c r="M159" s="68" t="s">
        <v>164</v>
      </c>
      <c r="N159" s="223">
        <v>0.72430555555555554</v>
      </c>
      <c r="O159" s="77" t="s">
        <v>59</v>
      </c>
      <c r="P159" s="56" t="str">
        <f t="shared" si="129"/>
        <v>OK</v>
      </c>
      <c r="Q159" s="105">
        <f t="shared" si="138"/>
        <v>2.8472222222222232E-2</v>
      </c>
      <c r="R159" s="105">
        <f t="shared" si="139"/>
        <v>3.4722222222222099E-3</v>
      </c>
      <c r="S159" s="105">
        <f t="shared" si="132"/>
        <v>3.1944444444444442E-2</v>
      </c>
      <c r="T159" s="105">
        <f t="shared" si="135"/>
        <v>5.4166666666666696E-2</v>
      </c>
      <c r="U159" s="56">
        <v>26.7</v>
      </c>
      <c r="V159" s="56">
        <f>INDEX('Počty dní'!L:P,MATCH(E159,'Počty dní'!N:N,0),4)</f>
        <v>112</v>
      </c>
      <c r="W159" s="166">
        <f t="shared" si="140"/>
        <v>2990.4</v>
      </c>
    </row>
    <row r="160" spans="1:48" s="52" customFormat="1" ht="15.75" customHeight="1" x14ac:dyDescent="0.2">
      <c r="A160" s="140">
        <v>143</v>
      </c>
      <c r="B160" s="56">
        <v>1243</v>
      </c>
      <c r="C160" s="222" t="s">
        <v>3</v>
      </c>
      <c r="D160" s="222"/>
      <c r="E160" s="101" t="str">
        <f t="shared" si="136"/>
        <v>6+</v>
      </c>
      <c r="F160" s="56" t="s">
        <v>145</v>
      </c>
      <c r="G160" s="56">
        <v>102</v>
      </c>
      <c r="H160" s="56" t="str">
        <f t="shared" si="137"/>
        <v>XXX126/102</v>
      </c>
      <c r="I160" s="102" t="s">
        <v>5</v>
      </c>
      <c r="J160" s="102" t="s">
        <v>5</v>
      </c>
      <c r="K160" s="103">
        <v>0.72430555555555554</v>
      </c>
      <c r="L160" s="223">
        <v>0.72499999999999998</v>
      </c>
      <c r="M160" s="68" t="s">
        <v>59</v>
      </c>
      <c r="N160" s="223">
        <v>0.74652777777777779</v>
      </c>
      <c r="O160" s="77" t="s">
        <v>56</v>
      </c>
      <c r="P160" s="56" t="str">
        <f t="shared" si="129"/>
        <v>OK</v>
      </c>
      <c r="Q160" s="105">
        <f t="shared" si="138"/>
        <v>2.1527777777777812E-2</v>
      </c>
      <c r="R160" s="105">
        <f t="shared" si="139"/>
        <v>6.9444444444444198E-4</v>
      </c>
      <c r="S160" s="105">
        <f t="shared" si="132"/>
        <v>2.2222222222222254E-2</v>
      </c>
      <c r="T160" s="105">
        <f t="shared" si="135"/>
        <v>0</v>
      </c>
      <c r="U160" s="56">
        <v>19.899999999999999</v>
      </c>
      <c r="V160" s="56">
        <f>INDEX('Počty dní'!L:P,MATCH(E160,'Počty dní'!N:N,0),4)</f>
        <v>112</v>
      </c>
      <c r="W160" s="166">
        <f t="shared" si="140"/>
        <v>2228.7999999999997</v>
      </c>
    </row>
    <row r="161" spans="1:48" x14ac:dyDescent="0.25">
      <c r="A161" s="140">
        <v>143</v>
      </c>
      <c r="B161" s="56">
        <v>1243</v>
      </c>
      <c r="C161" s="56" t="s">
        <v>3</v>
      </c>
      <c r="D161" s="56"/>
      <c r="E161" s="101" t="str">
        <f t="shared" ref="E161" si="141">CONCATENATE(C161,D161)</f>
        <v>6+</v>
      </c>
      <c r="F161" s="56" t="s">
        <v>82</v>
      </c>
      <c r="G161" s="64"/>
      <c r="H161" s="56" t="str">
        <f t="shared" ref="H161" si="142">CONCATENATE(F161,"/",G161)</f>
        <v>přejezd/</v>
      </c>
      <c r="I161" s="99"/>
      <c r="J161" s="102" t="s">
        <v>5</v>
      </c>
      <c r="K161" s="103">
        <v>0.75347222222222221</v>
      </c>
      <c r="L161" s="119">
        <v>0.75347222222222221</v>
      </c>
      <c r="M161" s="68" t="s">
        <v>56</v>
      </c>
      <c r="N161" s="119">
        <v>0.7597222222222223</v>
      </c>
      <c r="O161" s="68" t="s">
        <v>69</v>
      </c>
      <c r="P161" s="56" t="str">
        <f t="shared" si="129"/>
        <v>OK</v>
      </c>
      <c r="Q161" s="105">
        <f t="shared" ref="Q161" si="143">IF(ISNUMBER(G161),N161-L161,IF(F161="přejezd",N161-L161,0))</f>
        <v>6.2500000000000888E-3</v>
      </c>
      <c r="R161" s="105">
        <f t="shared" ref="R161" si="144">IF(ISNUMBER(G161),L161-K161,0)</f>
        <v>0</v>
      </c>
      <c r="S161" s="105">
        <f t="shared" si="132"/>
        <v>6.2500000000000888E-3</v>
      </c>
      <c r="T161" s="105">
        <f t="shared" si="135"/>
        <v>6.9444444444444198E-3</v>
      </c>
      <c r="U161" s="56">
        <v>0</v>
      </c>
      <c r="V161" s="56">
        <f>INDEX('Počty dní'!L:P,MATCH(E161,'Počty dní'!N:N,0),4)</f>
        <v>112</v>
      </c>
      <c r="W161" s="166">
        <f t="shared" ref="W161" si="145">V161*U161</f>
        <v>0</v>
      </c>
      <c r="X161" s="21"/>
      <c r="AL161" s="27"/>
      <c r="AM161" s="27"/>
      <c r="AP161" s="16"/>
      <c r="AQ161" s="16"/>
      <c r="AR161" s="16"/>
      <c r="AS161" s="16"/>
      <c r="AT161" s="16"/>
      <c r="AU161" s="28"/>
      <c r="AV161" s="28"/>
    </row>
    <row r="162" spans="1:48" x14ac:dyDescent="0.25">
      <c r="A162" s="140">
        <v>143</v>
      </c>
      <c r="B162" s="56">
        <v>1243</v>
      </c>
      <c r="C162" s="56" t="s">
        <v>3</v>
      </c>
      <c r="D162" s="56"/>
      <c r="E162" s="101" t="str">
        <f t="shared" ref="E162:E163" si="146">CONCATENATE(C162,D162)</f>
        <v>6+</v>
      </c>
      <c r="F162" s="56" t="s">
        <v>146</v>
      </c>
      <c r="G162" s="64">
        <v>107</v>
      </c>
      <c r="H162" s="56" t="str">
        <f t="shared" si="128"/>
        <v>XXX122/107</v>
      </c>
      <c r="I162" s="56" t="s">
        <v>5</v>
      </c>
      <c r="J162" s="102" t="s">
        <v>5</v>
      </c>
      <c r="K162" s="103">
        <v>0.7597222222222223</v>
      </c>
      <c r="L162" s="119">
        <v>0.76041666666666663</v>
      </c>
      <c r="M162" s="68" t="s">
        <v>69</v>
      </c>
      <c r="N162" s="119">
        <v>0.78125</v>
      </c>
      <c r="O162" s="57" t="s">
        <v>60</v>
      </c>
      <c r="P162" s="56" t="str">
        <f t="shared" si="129"/>
        <v>OK</v>
      </c>
      <c r="Q162" s="105">
        <f t="shared" si="130"/>
        <v>2.083333333333337E-2</v>
      </c>
      <c r="R162" s="105">
        <f t="shared" si="131"/>
        <v>6.9444444444433095E-4</v>
      </c>
      <c r="S162" s="105">
        <f t="shared" si="132"/>
        <v>2.1527777777777701E-2</v>
      </c>
      <c r="T162" s="105">
        <f t="shared" si="135"/>
        <v>0</v>
      </c>
      <c r="U162" s="56">
        <v>16.099999999999998</v>
      </c>
      <c r="V162" s="56">
        <f>INDEX('Počty dní'!L:P,MATCH(E162,'Počty dní'!N:N,0),4)</f>
        <v>112</v>
      </c>
      <c r="W162" s="166">
        <f t="shared" si="133"/>
        <v>1803.1999999999998</v>
      </c>
    </row>
    <row r="163" spans="1:48" ht="15.75" thickBot="1" x14ac:dyDescent="0.3">
      <c r="A163" s="141">
        <v>143</v>
      </c>
      <c r="B163" s="58">
        <v>1243</v>
      </c>
      <c r="C163" s="58" t="s">
        <v>3</v>
      </c>
      <c r="D163" s="58"/>
      <c r="E163" s="168" t="str">
        <f t="shared" si="146"/>
        <v>6+</v>
      </c>
      <c r="F163" s="58" t="s">
        <v>146</v>
      </c>
      <c r="G163" s="187">
        <v>108</v>
      </c>
      <c r="H163" s="58" t="str">
        <f t="shared" si="128"/>
        <v>XXX122/108</v>
      </c>
      <c r="I163" s="58" t="s">
        <v>5</v>
      </c>
      <c r="J163" s="58" t="s">
        <v>5</v>
      </c>
      <c r="K163" s="107">
        <v>0.83333333333333337</v>
      </c>
      <c r="L163" s="146">
        <v>0.83680555555555547</v>
      </c>
      <c r="M163" s="59" t="s">
        <v>60</v>
      </c>
      <c r="N163" s="146">
        <v>0.85763888888888884</v>
      </c>
      <c r="O163" s="60" t="s">
        <v>69</v>
      </c>
      <c r="P163" s="158"/>
      <c r="Q163" s="170">
        <f t="shared" si="130"/>
        <v>2.083333333333337E-2</v>
      </c>
      <c r="R163" s="170">
        <f t="shared" si="131"/>
        <v>3.4722222222220989E-3</v>
      </c>
      <c r="S163" s="170">
        <f t="shared" si="132"/>
        <v>2.4305555555555469E-2</v>
      </c>
      <c r="T163" s="170">
        <f t="shared" si="135"/>
        <v>5.208333333333337E-2</v>
      </c>
      <c r="U163" s="58">
        <v>16.099999999999998</v>
      </c>
      <c r="V163" s="58">
        <f>INDEX('Počty dní'!L:P,MATCH(E163,'Počty dní'!N:N,0),4)</f>
        <v>112</v>
      </c>
      <c r="W163" s="171">
        <f t="shared" si="133"/>
        <v>1803.1999999999998</v>
      </c>
    </row>
    <row r="164" spans="1:48" ht="15.75" thickBot="1" x14ac:dyDescent="0.3">
      <c r="A164" s="172" t="str">
        <f ca="1">CONCATENATE(INDIRECT("R[-1]C[0]",FALSE),"celkem")</f>
        <v>143celkem</v>
      </c>
      <c r="B164" s="173"/>
      <c r="C164" s="173" t="str">
        <f ca="1">INDIRECT("R[-1]C[12]",FALSE)</f>
        <v>Vír,,rozc.k Dalečínu</v>
      </c>
      <c r="D164" s="174"/>
      <c r="E164" s="173"/>
      <c r="F164" s="175"/>
      <c r="G164" s="173"/>
      <c r="H164" s="176"/>
      <c r="I164" s="177"/>
      <c r="J164" s="178" t="str">
        <f ca="1">INDIRECT("R[-3]C[0]",FALSE)</f>
        <v>S</v>
      </c>
      <c r="K164" s="179"/>
      <c r="L164" s="213"/>
      <c r="M164" s="181"/>
      <c r="N164" s="213"/>
      <c r="O164" s="182"/>
      <c r="P164" s="173"/>
      <c r="Q164" s="183">
        <f>SUM(Q150:Q163)</f>
        <v>0.29583333333333339</v>
      </c>
      <c r="R164" s="183">
        <f>SUM(R150:R163)</f>
        <v>2.361111111111075E-2</v>
      </c>
      <c r="S164" s="183">
        <f>SUM(S150:S163)</f>
        <v>0.31944444444444414</v>
      </c>
      <c r="T164" s="183">
        <f>SUM(T150:T163)</f>
        <v>0.22986111111111135</v>
      </c>
      <c r="U164" s="184">
        <f>SUM(U150:U163)</f>
        <v>250.79999999999998</v>
      </c>
      <c r="V164" s="185"/>
      <c r="W164" s="186">
        <f>SUM(W150:W163)</f>
        <v>28089.599999999999</v>
      </c>
      <c r="X164" s="21"/>
    </row>
    <row r="165" spans="1:48" x14ac:dyDescent="0.25">
      <c r="E165" s="116"/>
      <c r="G165" s="67"/>
      <c r="K165" s="117"/>
      <c r="L165" s="147"/>
      <c r="M165" s="63"/>
      <c r="N165" s="147"/>
      <c r="O165" s="70"/>
    </row>
    <row r="166" spans="1:48" ht="15.75" thickBot="1" x14ac:dyDescent="0.3">
      <c r="E166" s="116"/>
      <c r="G166" s="67"/>
      <c r="K166" s="117"/>
      <c r="L166" s="147"/>
      <c r="M166" s="63"/>
      <c r="N166" s="147"/>
      <c r="O166" s="63"/>
    </row>
    <row r="167" spans="1:48" x14ac:dyDescent="0.25">
      <c r="A167" s="138">
        <v>146</v>
      </c>
      <c r="B167" s="53">
        <v>1246</v>
      </c>
      <c r="C167" s="53" t="s">
        <v>3</v>
      </c>
      <c r="D167" s="53"/>
      <c r="E167" s="53" t="str">
        <f>CONCATENATE(C167,D167)</f>
        <v>6+</v>
      </c>
      <c r="F167" s="53" t="s">
        <v>144</v>
      </c>
      <c r="G167" s="188">
        <v>102</v>
      </c>
      <c r="H167" s="53" t="str">
        <f t="shared" ref="H167:H173" si="147">CONCATENATE(F167,"/",G167)</f>
        <v>XXX129/102</v>
      </c>
      <c r="I167" s="53" t="s">
        <v>5</v>
      </c>
      <c r="J167" s="53" t="s">
        <v>5</v>
      </c>
      <c r="K167" s="162">
        <v>0.27083333333333331</v>
      </c>
      <c r="L167" s="212">
        <v>0.27152777777777776</v>
      </c>
      <c r="M167" s="193" t="s">
        <v>80</v>
      </c>
      <c r="N167" s="212">
        <v>0.30694444444444441</v>
      </c>
      <c r="O167" s="164" t="s">
        <v>78</v>
      </c>
      <c r="P167" s="53" t="str">
        <f t="shared" ref="P167:P179" si="148">IF(M168=O167,"OK","POZOR")</f>
        <v>OK</v>
      </c>
      <c r="Q167" s="165">
        <f t="shared" ref="Q167:Q180" si="149">IF(ISNUMBER(G167),N167-L167,IF(F167="přejezd",N167-L167,0))</f>
        <v>3.5416666666666652E-2</v>
      </c>
      <c r="R167" s="165">
        <f t="shared" ref="R167:R180" si="150">IF(ISNUMBER(G167),L167-K167,0)</f>
        <v>6.9444444444444198E-4</v>
      </c>
      <c r="S167" s="165">
        <f t="shared" ref="S167:S180" si="151">Q167+R167</f>
        <v>3.6111111111111094E-2</v>
      </c>
      <c r="T167" s="165"/>
      <c r="U167" s="53">
        <v>24.7</v>
      </c>
      <c r="V167" s="53">
        <f>INDEX('Počty dní'!L:P,MATCH(E167,'Počty dní'!N:N,0),4)</f>
        <v>112</v>
      </c>
      <c r="W167" s="98">
        <f t="shared" ref="W167:W180" si="152">V167*U167</f>
        <v>2766.4</v>
      </c>
    </row>
    <row r="168" spans="1:48" x14ac:dyDescent="0.25">
      <c r="A168" s="140">
        <v>146</v>
      </c>
      <c r="B168" s="56">
        <v>1246</v>
      </c>
      <c r="C168" s="54" t="s">
        <v>3</v>
      </c>
      <c r="D168" s="54"/>
      <c r="E168" s="54" t="s">
        <v>3</v>
      </c>
      <c r="F168" s="56" t="s">
        <v>142</v>
      </c>
      <c r="G168" s="64">
        <v>101</v>
      </c>
      <c r="H168" s="56" t="str">
        <f t="shared" si="147"/>
        <v>XXX131/101</v>
      </c>
      <c r="I168" s="56" t="s">
        <v>5</v>
      </c>
      <c r="J168" s="56" t="s">
        <v>5</v>
      </c>
      <c r="K168" s="103">
        <v>0.35625000000000001</v>
      </c>
      <c r="L168" s="119">
        <v>0.3576388888888889</v>
      </c>
      <c r="M168" s="68" t="s">
        <v>78</v>
      </c>
      <c r="N168" s="119">
        <v>0.36249999999999999</v>
      </c>
      <c r="O168" s="57" t="s">
        <v>56</v>
      </c>
      <c r="P168" s="56" t="str">
        <f t="shared" si="148"/>
        <v>OK</v>
      </c>
      <c r="Q168" s="105">
        <f t="shared" si="149"/>
        <v>4.8611111111110938E-3</v>
      </c>
      <c r="R168" s="105">
        <f t="shared" si="150"/>
        <v>1.388888888888884E-3</v>
      </c>
      <c r="S168" s="105">
        <f t="shared" si="151"/>
        <v>6.2499999999999778E-3</v>
      </c>
      <c r="T168" s="105">
        <f t="shared" ref="T168:T180" si="153">K168-N167</f>
        <v>4.9305555555555602E-2</v>
      </c>
      <c r="U168" s="56">
        <v>3.4</v>
      </c>
      <c r="V168" s="56">
        <f>INDEX('Počty dní'!L:P,MATCH(E168,'Počty dní'!N:N,0),4)</f>
        <v>112</v>
      </c>
      <c r="W168" s="166">
        <f t="shared" ref="W168:W173" si="154">V168*U168</f>
        <v>380.8</v>
      </c>
    </row>
    <row r="169" spans="1:48" x14ac:dyDescent="0.25">
      <c r="A169" s="140">
        <v>146</v>
      </c>
      <c r="B169" s="56">
        <v>1246</v>
      </c>
      <c r="C169" s="54" t="s">
        <v>4</v>
      </c>
      <c r="D169" s="54"/>
      <c r="E169" s="54" t="str">
        <f>CONCATENATE(C169,D169)</f>
        <v>+</v>
      </c>
      <c r="F169" s="56" t="s">
        <v>144</v>
      </c>
      <c r="G169" s="64">
        <v>101</v>
      </c>
      <c r="H169" s="56" t="str">
        <f t="shared" si="147"/>
        <v>XXX129/101</v>
      </c>
      <c r="I169" s="56" t="s">
        <v>5</v>
      </c>
      <c r="J169" s="56" t="s">
        <v>5</v>
      </c>
      <c r="K169" s="103">
        <v>0.37013888888888885</v>
      </c>
      <c r="L169" s="119">
        <v>0.37152777777777773</v>
      </c>
      <c r="M169" s="68" t="s">
        <v>56</v>
      </c>
      <c r="N169" s="119">
        <v>0.38541666666666669</v>
      </c>
      <c r="O169" s="57" t="s">
        <v>81</v>
      </c>
      <c r="P169" s="56" t="str">
        <f t="shared" si="148"/>
        <v>OK</v>
      </c>
      <c r="Q169" s="105">
        <f t="shared" si="149"/>
        <v>1.3888888888888951E-2</v>
      </c>
      <c r="R169" s="105">
        <f t="shared" si="150"/>
        <v>1.388888888888884E-3</v>
      </c>
      <c r="S169" s="105">
        <f t="shared" si="151"/>
        <v>1.5277777777777835E-2</v>
      </c>
      <c r="T169" s="105">
        <f t="shared" si="153"/>
        <v>7.6388888888888618E-3</v>
      </c>
      <c r="U169" s="56">
        <v>10.5</v>
      </c>
      <c r="V169" s="56">
        <f>INDEX('Počty dní'!L:P,MATCH(E169,'Počty dní'!N:N,0),4)</f>
        <v>60</v>
      </c>
      <c r="W169" s="166">
        <f t="shared" si="154"/>
        <v>630</v>
      </c>
    </row>
    <row r="170" spans="1:48" x14ac:dyDescent="0.25">
      <c r="A170" s="140">
        <v>146</v>
      </c>
      <c r="B170" s="56">
        <v>1246</v>
      </c>
      <c r="C170" s="54" t="s">
        <v>4</v>
      </c>
      <c r="D170" s="54"/>
      <c r="E170" s="54" t="str">
        <f>CONCATENATE(C170,D170)</f>
        <v>+</v>
      </c>
      <c r="F170" s="56" t="s">
        <v>144</v>
      </c>
      <c r="G170" s="64">
        <v>104</v>
      </c>
      <c r="H170" s="56" t="str">
        <f t="shared" si="147"/>
        <v>XXX129/104</v>
      </c>
      <c r="I170" s="56" t="s">
        <v>5</v>
      </c>
      <c r="J170" s="56" t="s">
        <v>5</v>
      </c>
      <c r="K170" s="103">
        <v>0.38541666666666669</v>
      </c>
      <c r="L170" s="119">
        <v>0.38611111111111113</v>
      </c>
      <c r="M170" s="68" t="s">
        <v>81</v>
      </c>
      <c r="N170" s="119">
        <v>0.39097222222222222</v>
      </c>
      <c r="O170" s="57" t="s">
        <v>56</v>
      </c>
      <c r="P170" s="56" t="str">
        <f t="shared" si="148"/>
        <v>OK</v>
      </c>
      <c r="Q170" s="105">
        <f t="shared" si="149"/>
        <v>4.8611111111110938E-3</v>
      </c>
      <c r="R170" s="105">
        <f t="shared" si="150"/>
        <v>6.9444444444444198E-4</v>
      </c>
      <c r="S170" s="105">
        <f t="shared" si="151"/>
        <v>5.5555555555555358E-3</v>
      </c>
      <c r="T170" s="105">
        <f t="shared" si="153"/>
        <v>0</v>
      </c>
      <c r="U170" s="56">
        <v>5.5</v>
      </c>
      <c r="V170" s="56">
        <f>INDEX('Počty dní'!L:P,MATCH(E170,'Počty dní'!N:N,0),4)</f>
        <v>60</v>
      </c>
      <c r="W170" s="166">
        <f t="shared" si="154"/>
        <v>330</v>
      </c>
    </row>
    <row r="171" spans="1:48" x14ac:dyDescent="0.25">
      <c r="A171" s="140">
        <v>146</v>
      </c>
      <c r="B171" s="56">
        <v>1246</v>
      </c>
      <c r="C171" s="54" t="s">
        <v>4</v>
      </c>
      <c r="D171" s="54"/>
      <c r="E171" s="54" t="str">
        <f>CONCATENATE(C171,D171)</f>
        <v>+</v>
      </c>
      <c r="F171" s="56" t="s">
        <v>143</v>
      </c>
      <c r="G171" s="64">
        <v>103</v>
      </c>
      <c r="H171" s="56" t="str">
        <f t="shared" si="147"/>
        <v>XXX128/103</v>
      </c>
      <c r="I171" s="56" t="s">
        <v>5</v>
      </c>
      <c r="J171" s="56" t="s">
        <v>5</v>
      </c>
      <c r="K171" s="103">
        <v>0.41597222222222224</v>
      </c>
      <c r="L171" s="119">
        <v>0.41666666666666669</v>
      </c>
      <c r="M171" s="68" t="s">
        <v>56</v>
      </c>
      <c r="N171" s="119">
        <v>0.43888888888888888</v>
      </c>
      <c r="O171" s="57" t="s">
        <v>61</v>
      </c>
      <c r="P171" s="56" t="str">
        <f t="shared" si="148"/>
        <v>OK</v>
      </c>
      <c r="Q171" s="105">
        <f t="shared" si="149"/>
        <v>2.2222222222222199E-2</v>
      </c>
      <c r="R171" s="105">
        <f t="shared" si="150"/>
        <v>6.9444444444444198E-4</v>
      </c>
      <c r="S171" s="105">
        <f t="shared" si="151"/>
        <v>2.2916666666666641E-2</v>
      </c>
      <c r="T171" s="105">
        <f t="shared" si="153"/>
        <v>2.5000000000000022E-2</v>
      </c>
      <c r="U171" s="56">
        <v>16.600000000000001</v>
      </c>
      <c r="V171" s="56">
        <f>INDEX('Počty dní'!L:P,MATCH(E171,'Počty dní'!N:N,0),4)</f>
        <v>60</v>
      </c>
      <c r="W171" s="166">
        <f t="shared" si="154"/>
        <v>996.00000000000011</v>
      </c>
    </row>
    <row r="172" spans="1:48" x14ac:dyDescent="0.25">
      <c r="A172" s="140">
        <v>146</v>
      </c>
      <c r="B172" s="56">
        <v>1246</v>
      </c>
      <c r="C172" s="54" t="s">
        <v>4</v>
      </c>
      <c r="D172" s="54"/>
      <c r="E172" s="54" t="str">
        <f>CONCATENATE(C172,D172)</f>
        <v>+</v>
      </c>
      <c r="F172" s="56" t="s">
        <v>143</v>
      </c>
      <c r="G172" s="64">
        <v>104</v>
      </c>
      <c r="H172" s="56" t="str">
        <f t="shared" si="147"/>
        <v>XXX128/104</v>
      </c>
      <c r="I172" s="56" t="s">
        <v>5</v>
      </c>
      <c r="J172" s="56" t="s">
        <v>5</v>
      </c>
      <c r="K172" s="103">
        <v>0.47986111111111113</v>
      </c>
      <c r="L172" s="119">
        <v>0.48055555555555557</v>
      </c>
      <c r="M172" s="68" t="s">
        <v>61</v>
      </c>
      <c r="N172" s="119">
        <v>0.4993055555555555</v>
      </c>
      <c r="O172" s="57" t="s">
        <v>56</v>
      </c>
      <c r="P172" s="56" t="str">
        <f t="shared" si="148"/>
        <v>OK</v>
      </c>
      <c r="Q172" s="105">
        <f t="shared" si="149"/>
        <v>1.8749999999999933E-2</v>
      </c>
      <c r="R172" s="105">
        <f t="shared" si="150"/>
        <v>6.9444444444444198E-4</v>
      </c>
      <c r="S172" s="105">
        <f t="shared" si="151"/>
        <v>1.9444444444444375E-2</v>
      </c>
      <c r="T172" s="105">
        <f t="shared" si="153"/>
        <v>4.0972222222222243E-2</v>
      </c>
      <c r="U172" s="56">
        <v>14.4</v>
      </c>
      <c r="V172" s="56">
        <f>INDEX('Počty dní'!L:P,MATCH(E172,'Počty dní'!N:N,0),4)</f>
        <v>60</v>
      </c>
      <c r="W172" s="166">
        <f t="shared" si="154"/>
        <v>864</v>
      </c>
    </row>
    <row r="173" spans="1:48" x14ac:dyDescent="0.25">
      <c r="A173" s="140">
        <v>146</v>
      </c>
      <c r="B173" s="56">
        <v>1246</v>
      </c>
      <c r="C173" s="54" t="s">
        <v>3</v>
      </c>
      <c r="D173" s="54"/>
      <c r="E173" s="54" t="s">
        <v>3</v>
      </c>
      <c r="F173" s="56" t="s">
        <v>142</v>
      </c>
      <c r="G173" s="64">
        <v>106</v>
      </c>
      <c r="H173" s="56" t="str">
        <f t="shared" si="147"/>
        <v>XXX131/106</v>
      </c>
      <c r="I173" s="56" t="s">
        <v>5</v>
      </c>
      <c r="J173" s="56" t="s">
        <v>5</v>
      </c>
      <c r="K173" s="103">
        <v>0.50972222222222219</v>
      </c>
      <c r="L173" s="119">
        <v>0.51041666666666663</v>
      </c>
      <c r="M173" s="68" t="s">
        <v>56</v>
      </c>
      <c r="N173" s="119">
        <v>0.51527777777777783</v>
      </c>
      <c r="O173" s="57" t="s">
        <v>78</v>
      </c>
      <c r="P173" s="56" t="str">
        <f t="shared" si="148"/>
        <v>OK</v>
      </c>
      <c r="Q173" s="105">
        <f t="shared" si="149"/>
        <v>4.8611111111112049E-3</v>
      </c>
      <c r="R173" s="105">
        <f t="shared" si="150"/>
        <v>6.9444444444444198E-4</v>
      </c>
      <c r="S173" s="105">
        <f t="shared" si="151"/>
        <v>5.5555555555556468E-3</v>
      </c>
      <c r="T173" s="105">
        <f t="shared" si="153"/>
        <v>1.0416666666666685E-2</v>
      </c>
      <c r="U173" s="56">
        <v>3.4</v>
      </c>
      <c r="V173" s="56">
        <f>INDEX('Počty dní'!L:P,MATCH(E173,'Počty dní'!N:N,0),4)</f>
        <v>112</v>
      </c>
      <c r="W173" s="166">
        <f t="shared" si="154"/>
        <v>380.8</v>
      </c>
    </row>
    <row r="174" spans="1:48" x14ac:dyDescent="0.25">
      <c r="A174" s="140">
        <v>146</v>
      </c>
      <c r="B174" s="56">
        <v>1246</v>
      </c>
      <c r="C174" s="56" t="s">
        <v>3</v>
      </c>
      <c r="D174" s="56"/>
      <c r="E174" s="101" t="str">
        <f t="shared" ref="E174:E180" si="155">CONCATENATE(C174,D174)</f>
        <v>6+</v>
      </c>
      <c r="F174" s="56" t="s">
        <v>144</v>
      </c>
      <c r="G174" s="64">
        <v>105</v>
      </c>
      <c r="H174" s="56" t="str">
        <f t="shared" ref="H174:H180" si="156">CONCATENATE(F174,"/",G174)</f>
        <v>XXX129/105</v>
      </c>
      <c r="I174" s="56" t="s">
        <v>5</v>
      </c>
      <c r="J174" s="56" t="s">
        <v>5</v>
      </c>
      <c r="K174" s="103">
        <v>0.52361111111111114</v>
      </c>
      <c r="L174" s="119">
        <v>0.52430555555555558</v>
      </c>
      <c r="M174" s="57" t="s">
        <v>78</v>
      </c>
      <c r="N174" s="119">
        <v>0.55833333333333335</v>
      </c>
      <c r="O174" s="68" t="s">
        <v>80</v>
      </c>
      <c r="P174" s="56" t="str">
        <f t="shared" si="148"/>
        <v>OK</v>
      </c>
      <c r="Q174" s="105">
        <f t="shared" si="149"/>
        <v>3.4027777777777768E-2</v>
      </c>
      <c r="R174" s="105">
        <f t="shared" si="150"/>
        <v>6.9444444444444198E-4</v>
      </c>
      <c r="S174" s="105">
        <f t="shared" si="151"/>
        <v>3.472222222222221E-2</v>
      </c>
      <c r="T174" s="105">
        <f t="shared" si="153"/>
        <v>8.3333333333333037E-3</v>
      </c>
      <c r="U174" s="56">
        <v>22.7</v>
      </c>
      <c r="V174" s="56">
        <f>INDEX('Počty dní'!L:P,MATCH(E174,'Počty dní'!N:N,0),4)</f>
        <v>112</v>
      </c>
      <c r="W174" s="166">
        <f t="shared" si="152"/>
        <v>2542.4</v>
      </c>
    </row>
    <row r="175" spans="1:48" x14ac:dyDescent="0.25">
      <c r="A175" s="140">
        <v>146</v>
      </c>
      <c r="B175" s="56">
        <v>1246</v>
      </c>
      <c r="C175" s="56" t="s">
        <v>3</v>
      </c>
      <c r="D175" s="56"/>
      <c r="E175" s="101" t="str">
        <f>CONCATENATE(C175,D175)</f>
        <v>6+</v>
      </c>
      <c r="F175" s="56" t="s">
        <v>144</v>
      </c>
      <c r="G175" s="64">
        <v>108</v>
      </c>
      <c r="H175" s="56" t="str">
        <f>CONCATENATE(F175,"/",G175)</f>
        <v>XXX129/108</v>
      </c>
      <c r="I175" s="56" t="s">
        <v>5</v>
      </c>
      <c r="J175" s="56" t="s">
        <v>5</v>
      </c>
      <c r="K175" s="103">
        <v>0.60763888888888895</v>
      </c>
      <c r="L175" s="119">
        <v>0.60833333333333328</v>
      </c>
      <c r="M175" s="68" t="s">
        <v>80</v>
      </c>
      <c r="N175" s="119">
        <v>0.64027777777777783</v>
      </c>
      <c r="O175" s="57" t="s">
        <v>78</v>
      </c>
      <c r="P175" s="56" t="str">
        <f t="shared" si="148"/>
        <v>OK</v>
      </c>
      <c r="Q175" s="105">
        <f t="shared" si="149"/>
        <v>3.1944444444444553E-2</v>
      </c>
      <c r="R175" s="105">
        <f t="shared" si="150"/>
        <v>6.9444444444433095E-4</v>
      </c>
      <c r="S175" s="105">
        <f t="shared" si="151"/>
        <v>3.2638888888888884E-2</v>
      </c>
      <c r="T175" s="105">
        <f t="shared" si="153"/>
        <v>4.9305555555555602E-2</v>
      </c>
      <c r="U175" s="56">
        <v>22.7</v>
      </c>
      <c r="V175" s="56">
        <f>INDEX('Počty dní'!L:P,MATCH(E175,'Počty dní'!N:N,0),4)</f>
        <v>112</v>
      </c>
      <c r="W175" s="166">
        <f t="shared" si="152"/>
        <v>2542.4</v>
      </c>
    </row>
    <row r="176" spans="1:48" x14ac:dyDescent="0.25">
      <c r="A176" s="140">
        <v>146</v>
      </c>
      <c r="B176" s="56">
        <v>1246</v>
      </c>
      <c r="C176" s="56" t="s">
        <v>3</v>
      </c>
      <c r="D176" s="56"/>
      <c r="E176" s="101" t="str">
        <f t="shared" si="155"/>
        <v>6+</v>
      </c>
      <c r="F176" s="56" t="s">
        <v>144</v>
      </c>
      <c r="G176" s="64">
        <v>107</v>
      </c>
      <c r="H176" s="56" t="str">
        <f t="shared" si="156"/>
        <v>XXX129/107</v>
      </c>
      <c r="I176" s="56" t="s">
        <v>5</v>
      </c>
      <c r="J176" s="56" t="s">
        <v>5</v>
      </c>
      <c r="K176" s="103">
        <v>0.64861111111111114</v>
      </c>
      <c r="L176" s="119">
        <v>0.64930555555555558</v>
      </c>
      <c r="M176" s="57" t="s">
        <v>78</v>
      </c>
      <c r="N176" s="119">
        <v>0.68333333333333324</v>
      </c>
      <c r="O176" s="68" t="s">
        <v>80</v>
      </c>
      <c r="P176" s="56" t="str">
        <f t="shared" si="148"/>
        <v>OK</v>
      </c>
      <c r="Q176" s="105">
        <f t="shared" si="149"/>
        <v>3.4027777777777657E-2</v>
      </c>
      <c r="R176" s="105">
        <f t="shared" si="150"/>
        <v>6.9444444444444198E-4</v>
      </c>
      <c r="S176" s="105">
        <f t="shared" si="151"/>
        <v>3.4722222222222099E-2</v>
      </c>
      <c r="T176" s="105">
        <f t="shared" si="153"/>
        <v>8.3333333333333037E-3</v>
      </c>
      <c r="U176" s="56">
        <v>22.7</v>
      </c>
      <c r="V176" s="56">
        <f>INDEX('Počty dní'!L:P,MATCH(E176,'Počty dní'!N:N,0),4)</f>
        <v>112</v>
      </c>
      <c r="W176" s="166">
        <f t="shared" si="152"/>
        <v>2542.4</v>
      </c>
    </row>
    <row r="177" spans="1:24" x14ac:dyDescent="0.25">
      <c r="A177" s="140">
        <v>146</v>
      </c>
      <c r="B177" s="56">
        <v>1246</v>
      </c>
      <c r="C177" s="56" t="s">
        <v>3</v>
      </c>
      <c r="D177" s="56"/>
      <c r="E177" s="101" t="str">
        <f>CONCATENATE(C177,D177)</f>
        <v>6+</v>
      </c>
      <c r="F177" s="56" t="s">
        <v>144</v>
      </c>
      <c r="G177" s="64">
        <v>110</v>
      </c>
      <c r="H177" s="56" t="str">
        <f>CONCATENATE(F177,"/",G177)</f>
        <v>XXX129/110</v>
      </c>
      <c r="I177" s="56" t="s">
        <v>5</v>
      </c>
      <c r="J177" s="56" t="s">
        <v>5</v>
      </c>
      <c r="K177" s="103">
        <v>0.73263888888888884</v>
      </c>
      <c r="L177" s="119">
        <v>0.73333333333333339</v>
      </c>
      <c r="M177" s="68" t="s">
        <v>80</v>
      </c>
      <c r="N177" s="119">
        <v>0.76527777777777783</v>
      </c>
      <c r="O177" s="57" t="s">
        <v>78</v>
      </c>
      <c r="P177" s="56" t="str">
        <f t="shared" si="148"/>
        <v>OK</v>
      </c>
      <c r="Q177" s="105">
        <f t="shared" si="149"/>
        <v>3.1944444444444442E-2</v>
      </c>
      <c r="R177" s="105">
        <f t="shared" si="150"/>
        <v>6.94444444444553E-4</v>
      </c>
      <c r="S177" s="105">
        <f t="shared" si="151"/>
        <v>3.2638888888888995E-2</v>
      </c>
      <c r="T177" s="105">
        <f t="shared" si="153"/>
        <v>4.9305555555555602E-2</v>
      </c>
      <c r="U177" s="56">
        <v>22.7</v>
      </c>
      <c r="V177" s="56">
        <f>INDEX('Počty dní'!L:P,MATCH(E177,'Počty dní'!N:N,0),4)</f>
        <v>112</v>
      </c>
      <c r="W177" s="166">
        <f t="shared" si="152"/>
        <v>2542.4</v>
      </c>
    </row>
    <row r="178" spans="1:24" x14ac:dyDescent="0.25">
      <c r="A178" s="140">
        <v>146</v>
      </c>
      <c r="B178" s="56">
        <v>1246</v>
      </c>
      <c r="C178" s="56" t="s">
        <v>3</v>
      </c>
      <c r="D178" s="56"/>
      <c r="E178" s="101" t="str">
        <f>CONCATENATE(C178,D178)</f>
        <v>6+</v>
      </c>
      <c r="F178" s="56" t="s">
        <v>144</v>
      </c>
      <c r="G178" s="64">
        <v>109</v>
      </c>
      <c r="H178" s="56" t="str">
        <f>CONCATENATE(F178,"/",G178)</f>
        <v>XXX129/109</v>
      </c>
      <c r="I178" s="56" t="s">
        <v>5</v>
      </c>
      <c r="J178" s="56" t="s">
        <v>5</v>
      </c>
      <c r="K178" s="103">
        <v>0.77361111111111114</v>
      </c>
      <c r="L178" s="119">
        <v>0.77430555555555547</v>
      </c>
      <c r="M178" s="57" t="s">
        <v>78</v>
      </c>
      <c r="N178" s="119">
        <v>0.80833333333333324</v>
      </c>
      <c r="O178" s="68" t="s">
        <v>80</v>
      </c>
      <c r="P178" s="56" t="str">
        <f t="shared" si="148"/>
        <v>OK</v>
      </c>
      <c r="Q178" s="105">
        <f t="shared" si="149"/>
        <v>3.4027777777777768E-2</v>
      </c>
      <c r="R178" s="105">
        <f t="shared" si="150"/>
        <v>6.9444444444433095E-4</v>
      </c>
      <c r="S178" s="105">
        <f t="shared" si="151"/>
        <v>3.4722222222222099E-2</v>
      </c>
      <c r="T178" s="105">
        <f t="shared" si="153"/>
        <v>8.3333333333333037E-3</v>
      </c>
      <c r="U178" s="56">
        <v>22.7</v>
      </c>
      <c r="V178" s="56">
        <f>INDEX('Počty dní'!L:P,MATCH(E178,'Počty dní'!N:N,0),4)</f>
        <v>112</v>
      </c>
      <c r="W178" s="166">
        <f t="shared" si="152"/>
        <v>2542.4</v>
      </c>
    </row>
    <row r="179" spans="1:24" x14ac:dyDescent="0.25">
      <c r="A179" s="140">
        <v>146</v>
      </c>
      <c r="B179" s="56">
        <v>1246</v>
      </c>
      <c r="C179" s="56" t="s">
        <v>4</v>
      </c>
      <c r="D179" s="56"/>
      <c r="E179" s="101" t="str">
        <f t="shared" ref="E179" si="157">CONCATENATE(C179,D179)</f>
        <v>+</v>
      </c>
      <c r="F179" s="56" t="s">
        <v>144</v>
      </c>
      <c r="G179" s="64">
        <v>112</v>
      </c>
      <c r="H179" s="56" t="str">
        <f t="shared" ref="H179" si="158">CONCATENATE(F179,"/",G179)</f>
        <v>XXX129/112</v>
      </c>
      <c r="I179" s="56" t="s">
        <v>5</v>
      </c>
      <c r="J179" s="56" t="s">
        <v>5</v>
      </c>
      <c r="K179" s="103">
        <v>0.80833333333333324</v>
      </c>
      <c r="L179" s="119">
        <v>0.80902777777777779</v>
      </c>
      <c r="M179" s="68" t="s">
        <v>80</v>
      </c>
      <c r="N179" s="119">
        <v>0.83263888888888893</v>
      </c>
      <c r="O179" s="68" t="s">
        <v>56</v>
      </c>
      <c r="P179" s="56" t="str">
        <f t="shared" si="148"/>
        <v>OK</v>
      </c>
      <c r="Q179" s="105">
        <f t="shared" si="149"/>
        <v>2.3611111111111138E-2</v>
      </c>
      <c r="R179" s="105">
        <f t="shared" si="150"/>
        <v>6.94444444444553E-4</v>
      </c>
      <c r="S179" s="105">
        <f t="shared" si="151"/>
        <v>2.4305555555555691E-2</v>
      </c>
      <c r="T179" s="105">
        <f t="shared" si="153"/>
        <v>0</v>
      </c>
      <c r="U179" s="56">
        <v>19.3</v>
      </c>
      <c r="V179" s="56">
        <f>INDEX('Počty dní'!L:P,MATCH(E179,'Počty dní'!N:N,0),4)</f>
        <v>60</v>
      </c>
      <c r="W179" s="166">
        <f t="shared" ref="W179" si="159">V179*U179</f>
        <v>1158</v>
      </c>
    </row>
    <row r="180" spans="1:24" ht="15.75" thickBot="1" x14ac:dyDescent="0.3">
      <c r="A180" s="141">
        <v>146</v>
      </c>
      <c r="B180" s="58">
        <v>1246</v>
      </c>
      <c r="C180" s="58" t="s">
        <v>4</v>
      </c>
      <c r="D180" s="58"/>
      <c r="E180" s="168" t="str">
        <f t="shared" si="155"/>
        <v>+</v>
      </c>
      <c r="F180" s="58" t="s">
        <v>144</v>
      </c>
      <c r="G180" s="187">
        <v>111</v>
      </c>
      <c r="H180" s="58" t="str">
        <f t="shared" si="156"/>
        <v>XXX129/111</v>
      </c>
      <c r="I180" s="58" t="s">
        <v>5</v>
      </c>
      <c r="J180" s="58" t="s">
        <v>5</v>
      </c>
      <c r="K180" s="107">
        <v>0.8354166666666667</v>
      </c>
      <c r="L180" s="146">
        <v>0.83611111111111114</v>
      </c>
      <c r="M180" s="60" t="s">
        <v>56</v>
      </c>
      <c r="N180" s="146">
        <v>0.86458333333333337</v>
      </c>
      <c r="O180" s="216" t="s">
        <v>79</v>
      </c>
      <c r="P180" s="158"/>
      <c r="Q180" s="170">
        <f t="shared" si="149"/>
        <v>2.8472222222222232E-2</v>
      </c>
      <c r="R180" s="170">
        <f t="shared" si="150"/>
        <v>6.9444444444444198E-4</v>
      </c>
      <c r="S180" s="170">
        <f t="shared" si="151"/>
        <v>2.9166666666666674E-2</v>
      </c>
      <c r="T180" s="170">
        <f t="shared" si="153"/>
        <v>2.7777777777777679E-3</v>
      </c>
      <c r="U180" s="58">
        <v>23.4</v>
      </c>
      <c r="V180" s="58">
        <f>INDEX('Počty dní'!L:P,MATCH(E180,'Počty dní'!N:N,0),4)</f>
        <v>60</v>
      </c>
      <c r="W180" s="171">
        <f t="shared" si="152"/>
        <v>1404</v>
      </c>
    </row>
    <row r="181" spans="1:24" ht="15.75" thickBot="1" x14ac:dyDescent="0.3">
      <c r="A181" s="172" t="str">
        <f ca="1">CONCATENATE(INDIRECT("R[-1]C[0]",FALSE),"celkem")</f>
        <v>146celkem</v>
      </c>
      <c r="B181" s="173"/>
      <c r="C181" s="173" t="str">
        <f ca="1">INDIRECT("R[-1]C[12]",FALSE)</f>
        <v>Jimramov,,GAMA</v>
      </c>
      <c r="D181" s="174"/>
      <c r="E181" s="173"/>
      <c r="F181" s="175"/>
      <c r="G181" s="173"/>
      <c r="H181" s="176"/>
      <c r="I181" s="177"/>
      <c r="J181" s="178" t="str">
        <f ca="1">INDIRECT("R[-3]C[0]",FALSE)</f>
        <v>S</v>
      </c>
      <c r="K181" s="182"/>
      <c r="L181" s="217"/>
      <c r="M181" s="182"/>
      <c r="N181" s="217"/>
      <c r="O181" s="182"/>
      <c r="P181" s="173"/>
      <c r="Q181" s="183">
        <f>SUM(Q167:Q180)</f>
        <v>0.32291666666666669</v>
      </c>
      <c r="R181" s="183">
        <f>SUM(R167:R180)</f>
        <v>1.1111111111111072E-2</v>
      </c>
      <c r="S181" s="183">
        <f>SUM(S167:S180)</f>
        <v>0.33402777777777776</v>
      </c>
      <c r="T181" s="183">
        <f>SUM(T167:T180)</f>
        <v>0.2597222222222223</v>
      </c>
      <c r="U181" s="184">
        <f>SUM(U167:U180)</f>
        <v>234.7</v>
      </c>
      <c r="V181" s="185"/>
      <c r="W181" s="186">
        <f>SUM(W167:W180)</f>
        <v>21622.000000000004</v>
      </c>
      <c r="X181" s="21"/>
    </row>
    <row r="182" spans="1:24" x14ac:dyDescent="0.25">
      <c r="A182" s="109"/>
      <c r="F182" s="75"/>
      <c r="H182" s="110"/>
      <c r="I182" s="110"/>
      <c r="J182" s="110"/>
      <c r="K182" s="110"/>
      <c r="L182" s="110"/>
      <c r="M182" s="110"/>
      <c r="N182" s="110"/>
      <c r="O182" s="110"/>
      <c r="Q182" s="114"/>
      <c r="R182" s="114"/>
      <c r="S182" s="114"/>
      <c r="T182" s="114"/>
      <c r="U182" s="115"/>
      <c r="W182" s="115"/>
      <c r="X182" s="21"/>
    </row>
    <row r="183" spans="1:24" x14ac:dyDescent="0.25">
      <c r="A183" s="109"/>
      <c r="F183" s="75"/>
      <c r="H183" s="110"/>
      <c r="I183" s="111"/>
      <c r="J183" s="112"/>
      <c r="K183" s="113"/>
      <c r="L183" s="110"/>
      <c r="M183" s="83"/>
      <c r="N183" s="110"/>
      <c r="O183" s="61"/>
      <c r="Q183" s="114"/>
      <c r="R183" s="114"/>
      <c r="S183" s="114"/>
      <c r="T183" s="114"/>
      <c r="U183" s="115"/>
      <c r="W183" s="115"/>
      <c r="X183" s="21"/>
    </row>
    <row r="184" spans="1:24" x14ac:dyDescent="0.25">
      <c r="A184" s="113" t="s">
        <v>86</v>
      </c>
      <c r="E184" s="116"/>
      <c r="G184" s="67"/>
      <c r="K184" s="117"/>
      <c r="L184" s="147"/>
      <c r="M184" s="70"/>
      <c r="N184" s="147"/>
      <c r="O184" s="70"/>
    </row>
    <row r="185" spans="1:24" x14ac:dyDescent="0.25">
      <c r="A185" s="149" t="s">
        <v>10</v>
      </c>
    </row>
    <row r="186" spans="1:24" x14ac:dyDescent="0.25">
      <c r="A186" s="149" t="str">
        <f t="shared" ref="A186:A220" si="160">CONCATENATE(B186,$A$185)</f>
        <v>101celkem</v>
      </c>
      <c r="B186" s="52">
        <v>101</v>
      </c>
    </row>
    <row r="187" spans="1:24" x14ac:dyDescent="0.25">
      <c r="A187" s="149" t="str">
        <f t="shared" si="160"/>
        <v>103celkem</v>
      </c>
      <c r="B187" s="52">
        <v>103</v>
      </c>
    </row>
    <row r="188" spans="1:24" x14ac:dyDescent="0.25">
      <c r="A188" s="149" t="str">
        <f t="shared" si="160"/>
        <v>105celkem</v>
      </c>
      <c r="B188" s="52">
        <v>105</v>
      </c>
    </row>
    <row r="189" spans="1:24" x14ac:dyDescent="0.25">
      <c r="A189" s="149" t="str">
        <f t="shared" si="160"/>
        <v>107celkem</v>
      </c>
      <c r="B189" s="52">
        <v>107</v>
      </c>
    </row>
    <row r="190" spans="1:24" x14ac:dyDescent="0.25">
      <c r="A190" s="149" t="str">
        <f t="shared" si="160"/>
        <v>108celkem</v>
      </c>
      <c r="B190" s="52">
        <v>108</v>
      </c>
    </row>
    <row r="191" spans="1:24" x14ac:dyDescent="0.25">
      <c r="A191" s="149" t="str">
        <f t="shared" si="160"/>
        <v>109celkem</v>
      </c>
      <c r="B191" s="52">
        <v>109</v>
      </c>
    </row>
    <row r="192" spans="1:24" x14ac:dyDescent="0.25">
      <c r="A192" s="149" t="str">
        <f t="shared" si="160"/>
        <v>110celkem</v>
      </c>
      <c r="B192" s="52">
        <v>110</v>
      </c>
    </row>
    <row r="193" spans="1:2" x14ac:dyDescent="0.25">
      <c r="A193" s="149" t="str">
        <f t="shared" si="160"/>
        <v>111celkem</v>
      </c>
      <c r="B193" s="52">
        <v>111</v>
      </c>
    </row>
    <row r="194" spans="1:2" x14ac:dyDescent="0.25">
      <c r="A194" s="149" t="str">
        <f t="shared" si="160"/>
        <v>112celkem</v>
      </c>
      <c r="B194" s="52">
        <v>112</v>
      </c>
    </row>
    <row r="195" spans="1:2" x14ac:dyDescent="0.25">
      <c r="A195" s="149" t="str">
        <f t="shared" si="160"/>
        <v>113celkem</v>
      </c>
      <c r="B195" s="52">
        <v>113</v>
      </c>
    </row>
    <row r="196" spans="1:2" x14ac:dyDescent="0.25">
      <c r="A196" s="149" t="str">
        <f t="shared" si="160"/>
        <v>114celkem</v>
      </c>
      <c r="B196" s="52">
        <v>114</v>
      </c>
    </row>
    <row r="197" spans="1:2" x14ac:dyDescent="0.25">
      <c r="A197" s="149" t="str">
        <f t="shared" si="160"/>
        <v>115celkem</v>
      </c>
      <c r="B197" s="52">
        <v>115</v>
      </c>
    </row>
    <row r="198" spans="1:2" x14ac:dyDescent="0.25">
      <c r="A198" s="149" t="str">
        <f t="shared" si="160"/>
        <v>116celkem</v>
      </c>
      <c r="B198" s="52">
        <v>116</v>
      </c>
    </row>
    <row r="199" spans="1:2" x14ac:dyDescent="0.25">
      <c r="A199" s="149" t="str">
        <f t="shared" si="160"/>
        <v>117celkem</v>
      </c>
      <c r="B199" s="52">
        <v>117</v>
      </c>
    </row>
    <row r="200" spans="1:2" x14ac:dyDescent="0.25">
      <c r="A200" s="149" t="str">
        <f t="shared" si="160"/>
        <v>118celkem</v>
      </c>
      <c r="B200" s="52">
        <v>118</v>
      </c>
    </row>
    <row r="201" spans="1:2" x14ac:dyDescent="0.25">
      <c r="A201" s="149" t="str">
        <f t="shared" si="160"/>
        <v>119celkem</v>
      </c>
      <c r="B201" s="52">
        <v>119</v>
      </c>
    </row>
    <row r="202" spans="1:2" x14ac:dyDescent="0.25">
      <c r="A202" s="149" t="str">
        <f t="shared" si="160"/>
        <v>120celkem</v>
      </c>
      <c r="B202" s="52">
        <v>120</v>
      </c>
    </row>
    <row r="203" spans="1:2" x14ac:dyDescent="0.25">
      <c r="A203" s="149" t="str">
        <f t="shared" si="160"/>
        <v>124celkem</v>
      </c>
      <c r="B203" s="52">
        <v>124</v>
      </c>
    </row>
    <row r="204" spans="1:2" x14ac:dyDescent="0.25">
      <c r="A204" s="149" t="str">
        <f t="shared" si="160"/>
        <v>125celkem</v>
      </c>
      <c r="B204" s="52">
        <v>125</v>
      </c>
    </row>
    <row r="205" spans="1:2" x14ac:dyDescent="0.25">
      <c r="A205" s="149" t="str">
        <f t="shared" si="160"/>
        <v>127celkem</v>
      </c>
      <c r="B205" s="52">
        <v>127</v>
      </c>
    </row>
    <row r="206" spans="1:2" x14ac:dyDescent="0.25">
      <c r="A206" s="149" t="str">
        <f t="shared" si="160"/>
        <v>128celkem</v>
      </c>
      <c r="B206" s="52">
        <v>128</v>
      </c>
    </row>
    <row r="207" spans="1:2" x14ac:dyDescent="0.25">
      <c r="A207" s="149" t="str">
        <f t="shared" si="160"/>
        <v>129celkem</v>
      </c>
      <c r="B207" s="52">
        <v>129</v>
      </c>
    </row>
    <row r="208" spans="1:2" x14ac:dyDescent="0.25">
      <c r="A208" s="149" t="str">
        <f t="shared" si="160"/>
        <v>130celkem</v>
      </c>
      <c r="B208" s="52">
        <v>130</v>
      </c>
    </row>
    <row r="209" spans="1:2" x14ac:dyDescent="0.25">
      <c r="A209" s="149" t="str">
        <f t="shared" si="160"/>
        <v>131celkem</v>
      </c>
      <c r="B209" s="52">
        <v>131</v>
      </c>
    </row>
    <row r="210" spans="1:2" x14ac:dyDescent="0.25">
      <c r="A210" s="149" t="str">
        <f t="shared" si="160"/>
        <v>134celkem</v>
      </c>
      <c r="B210" s="52">
        <v>134</v>
      </c>
    </row>
    <row r="211" spans="1:2" x14ac:dyDescent="0.25">
      <c r="A211" s="149" t="str">
        <f t="shared" si="160"/>
        <v>135celkem</v>
      </c>
      <c r="B211" s="52">
        <v>135</v>
      </c>
    </row>
    <row r="212" spans="1:2" x14ac:dyDescent="0.25">
      <c r="A212" s="149" t="str">
        <f t="shared" si="160"/>
        <v>136celkem</v>
      </c>
      <c r="B212" s="52">
        <v>136</v>
      </c>
    </row>
    <row r="213" spans="1:2" x14ac:dyDescent="0.25">
      <c r="A213" s="149" t="str">
        <f t="shared" si="160"/>
        <v>137celkem</v>
      </c>
      <c r="B213" s="52">
        <v>137</v>
      </c>
    </row>
    <row r="214" spans="1:2" x14ac:dyDescent="0.25">
      <c r="A214" s="149" t="str">
        <f t="shared" si="160"/>
        <v>138celkem</v>
      </c>
      <c r="B214" s="52">
        <v>138</v>
      </c>
    </row>
    <row r="215" spans="1:2" x14ac:dyDescent="0.25">
      <c r="A215" s="149" t="str">
        <f t="shared" si="160"/>
        <v>139celkem</v>
      </c>
      <c r="B215" s="52">
        <v>139</v>
      </c>
    </row>
    <row r="216" spans="1:2" x14ac:dyDescent="0.25">
      <c r="A216" s="149" t="str">
        <f t="shared" si="160"/>
        <v>141celkem</v>
      </c>
      <c r="B216" s="52">
        <v>141</v>
      </c>
    </row>
    <row r="217" spans="1:2" x14ac:dyDescent="0.25">
      <c r="A217" s="52" t="str">
        <f t="shared" si="160"/>
        <v>142celkem</v>
      </c>
      <c r="B217" s="52">
        <v>142</v>
      </c>
    </row>
    <row r="218" spans="1:2" x14ac:dyDescent="0.25">
      <c r="A218" s="52" t="str">
        <f t="shared" si="160"/>
        <v>144celkem</v>
      </c>
      <c r="B218" s="52">
        <v>144</v>
      </c>
    </row>
    <row r="219" spans="1:2" x14ac:dyDescent="0.25">
      <c r="A219" s="52" t="str">
        <f t="shared" si="160"/>
        <v>145celkem</v>
      </c>
      <c r="B219" s="52">
        <v>145</v>
      </c>
    </row>
    <row r="220" spans="1:2" x14ac:dyDescent="0.25">
      <c r="A220" s="52" t="str">
        <f t="shared" si="160"/>
        <v>147celkem</v>
      </c>
      <c r="B220" s="52">
        <v>147</v>
      </c>
    </row>
  </sheetData>
  <autoFilter ref="A1:AV220"/>
  <conditionalFormatting sqref="P102:P115 P120:P128 P167:P179 P133:P145 P150:P162">
    <cfRule type="containsText" dxfId="13" priority="232" operator="containsText" text="POZOR">
      <formula>NOT(ISERROR(SEARCH("POZOR",P102)))</formula>
    </cfRule>
  </conditionalFormatting>
  <conditionalFormatting sqref="E1">
    <cfRule type="containsText" dxfId="12" priority="35" operator="containsText" text="stídání">
      <formula>NOT(ISERROR(SEARCH("stídání",E1)))</formula>
    </cfRule>
    <cfRule type="containsText" dxfId="11" priority="36" operator="containsText" text="střídání">
      <formula>NOT(ISERROR(SEARCH("střídání",E1)))</formula>
    </cfRule>
  </conditionalFormatting>
  <conditionalFormatting sqref="P103:P115">
    <cfRule type="containsText" dxfId="10" priority="13" operator="containsText" text="SMAŽ">
      <formula>NOT(ISERROR(SEARCH("SMAŽ",P103)))</formula>
    </cfRule>
  </conditionalFormatting>
  <conditionalFormatting sqref="P103:P115">
    <cfRule type="containsText" dxfId="9" priority="16" operator="containsText" text="SMAŽ">
      <formula>NOT(ISERROR(SEARCH("SMAŽ",P103)))</formula>
    </cfRule>
  </conditionalFormatting>
  <conditionalFormatting sqref="P103:P115">
    <cfRule type="containsText" dxfId="8" priority="14" operator="containsText" text="SMAŽ">
      <formula>NOT(ISERROR(SEARCH("SMAŽ",P103)))</formula>
    </cfRule>
  </conditionalFormatting>
  <conditionalFormatting sqref="P103:P115">
    <cfRule type="containsText" dxfId="7" priority="15" operator="containsText" text="SMAŽ">
      <formula>NOT(ISERROR(SEARCH("SMAŽ",P103)))</formula>
    </cfRule>
  </conditionalFormatting>
  <conditionalFormatting sqref="P66:P80">
    <cfRule type="containsText" dxfId="6" priority="11" operator="containsText" text="POZOR">
      <formula>NOT(ISERROR(SEARCH("POZOR",P66)))</formula>
    </cfRule>
  </conditionalFormatting>
  <conditionalFormatting sqref="P51:P61">
    <cfRule type="containsText" dxfId="5" priority="10" operator="containsText" text="POZOR">
      <formula>NOT(ISERROR(SEARCH("POZOR",P51)))</formula>
    </cfRule>
  </conditionalFormatting>
  <conditionalFormatting sqref="P32:P46">
    <cfRule type="containsText" dxfId="4" priority="9" operator="containsText" text="POZOR">
      <formula>NOT(ISERROR(SEARCH("POZOR",P32)))</formula>
    </cfRule>
  </conditionalFormatting>
  <conditionalFormatting sqref="P23:P27">
    <cfRule type="containsText" dxfId="3" priority="8" operator="containsText" text="POZOR">
      <formula>NOT(ISERROR(SEARCH("POZOR",P23)))</formula>
    </cfRule>
  </conditionalFormatting>
  <conditionalFormatting sqref="P13:P18">
    <cfRule type="containsText" dxfId="2" priority="7" operator="containsText" text="POZOR">
      <formula>NOT(ISERROR(SEARCH("POZOR",P13)))</formula>
    </cfRule>
  </conditionalFormatting>
  <conditionalFormatting sqref="P3:P8">
    <cfRule type="containsText" dxfId="1" priority="6" operator="containsText" text="POZOR">
      <formula>NOT(ISERROR(SEARCH("POZOR",P3)))</formula>
    </cfRule>
  </conditionalFormatting>
  <conditionalFormatting sqref="P85:P97">
    <cfRule type="containsText" dxfId="0" priority="4" operator="containsText" text="POZOR">
      <formula>NOT(ISERROR(SEARCH("POZOR",P85)))</formula>
    </cfRule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opLeftCell="A23" workbookViewId="0">
      <selection activeCell="C16" sqref="C16"/>
    </sheetView>
  </sheetViews>
  <sheetFormatPr defaultRowHeight="15" x14ac:dyDescent="0.25"/>
  <cols>
    <col min="1" max="3" width="9.140625" style="8"/>
    <col min="4" max="4" width="27.7109375" style="8" customWidth="1"/>
    <col min="5" max="8" width="11.140625" style="8" customWidth="1"/>
    <col min="9" max="16384" width="9.140625" style="8"/>
  </cols>
  <sheetData>
    <row r="1" spans="1:18" customFormat="1" x14ac:dyDescent="0.25">
      <c r="F1" s="2"/>
      <c r="G1" s="2"/>
      <c r="H1" s="2"/>
    </row>
    <row r="2" spans="1:18" s="34" customFormat="1" ht="21" x14ac:dyDescent="0.35">
      <c r="A2" s="31" t="s">
        <v>87</v>
      </c>
      <c r="B2" s="32"/>
      <c r="C2" s="32"/>
      <c r="E2" s="32"/>
      <c r="F2" s="33"/>
      <c r="G2" s="32"/>
      <c r="H2" s="32"/>
    </row>
    <row r="3" spans="1:18" ht="15.75" thickBot="1" x14ac:dyDescent="0.3">
      <c r="A3" s="6"/>
      <c r="B3" s="5"/>
      <c r="C3" s="9"/>
      <c r="D3" s="5"/>
      <c r="E3" s="9"/>
      <c r="F3" s="9"/>
      <c r="G3" s="9"/>
      <c r="H3" s="7"/>
    </row>
    <row r="4" spans="1:18" ht="15.75" thickBot="1" x14ac:dyDescent="0.3">
      <c r="A4" s="5"/>
      <c r="B4" s="5"/>
      <c r="E4" s="235" t="s">
        <v>120</v>
      </c>
      <c r="F4" s="236"/>
      <c r="G4" s="236"/>
      <c r="H4" s="237"/>
    </row>
    <row r="5" spans="1:18" ht="27" thickBot="1" x14ac:dyDescent="0.3">
      <c r="A5" s="47" t="s">
        <v>116</v>
      </c>
      <c r="B5" s="48" t="s">
        <v>115</v>
      </c>
      <c r="C5" s="38" t="s">
        <v>114</v>
      </c>
      <c r="D5" s="39" t="s">
        <v>9</v>
      </c>
      <c r="E5" s="49" t="s">
        <v>113</v>
      </c>
      <c r="F5" s="50" t="s">
        <v>111</v>
      </c>
      <c r="G5" s="50" t="s">
        <v>112</v>
      </c>
      <c r="H5" s="51" t="s">
        <v>10</v>
      </c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18" x14ac:dyDescent="0.25">
      <c r="A6" s="45" t="str">
        <f>CONCATENATE(B6,"celkem")</f>
        <v>101celkem</v>
      </c>
      <c r="B6" s="45">
        <v>101</v>
      </c>
      <c r="C6" s="37" t="str">
        <f ca="1">INDEX('Oběhy školní dny'!$A:$W,MATCH($A6,'Oběhy školní dny'!$A:$A,0),10)</f>
        <v>V+</v>
      </c>
      <c r="D6" s="46" t="str">
        <f ca="1">INDEX('Oběhy školní dny'!$A:$W,MATCH($A6,'Oběhy školní dny'!$A:$A,0),3)</f>
        <v>Brno,,ÚAN Zvonařka</v>
      </c>
      <c r="E6" s="143">
        <f ca="1">INDEX('Oběhy školní dny'!$A:$W,MATCH($A6,'Oběhy školní dny'!$A:$A,0),23)</f>
        <v>72611</v>
      </c>
      <c r="F6" s="144">
        <f ca="1">INDEX('Oběhy prázdniny'!$A:$W,MATCH($A6,'Oběhy prázdniny'!$A:$A,0),23)</f>
        <v>16647.400000000001</v>
      </c>
      <c r="G6" s="144">
        <f ca="1">INDEX('Oběhy víkendy'!$A:$AA,MATCH($A6,'Oběhy víkendy'!$A:$A,0),23)</f>
        <v>0</v>
      </c>
      <c r="H6" s="145">
        <f ca="1">SUM(E6,F6,G6)</f>
        <v>89258.4</v>
      </c>
    </row>
    <row r="7" spans="1:18" x14ac:dyDescent="0.25">
      <c r="A7" s="41" t="str">
        <f>CONCATENATE(B7,"celkem")</f>
        <v>102celkem</v>
      </c>
      <c r="B7" s="41">
        <v>102</v>
      </c>
      <c r="C7" s="13" t="str">
        <f ca="1">INDEX('Oběhy školní dny'!$A:$W,MATCH($A7,'Oběhy školní dny'!$A:$A,0),10)</f>
        <v>V+</v>
      </c>
      <c r="D7" s="11" t="str">
        <f ca="1">INDEX('Oběhy školní dny'!$A:$W,MATCH($A7,'Oběhy školní dny'!$A:$A,0),3)</f>
        <v>Velké Meziříčí,,Novosady</v>
      </c>
      <c r="E7" s="12">
        <f ca="1">INDEX('Oběhy školní dny'!$A:$W,MATCH($A7,'Oběhy školní dny'!$A:$A,0),23)</f>
        <v>119781.5</v>
      </c>
      <c r="F7" s="37">
        <f ca="1">INDEX('Oběhy prázdniny'!$A:$W,MATCH($A7,'Oběhy prázdniny'!$A:$A,0),23)</f>
        <v>21601.200000000004</v>
      </c>
      <c r="G7" s="13">
        <f ca="1">INDEX('Oběhy víkendy'!$A:$AA,MATCH($A7,'Oběhy víkendy'!$A:$A,0),23)</f>
        <v>59651.19999999999</v>
      </c>
      <c r="H7" s="40">
        <f t="shared" ref="H7:H52" ca="1" si="0">SUM(E7,F7,G7)</f>
        <v>201033.9</v>
      </c>
    </row>
    <row r="8" spans="1:18" x14ac:dyDescent="0.25">
      <c r="A8" s="41" t="str">
        <f t="shared" ref="A8:A52" si="1">CONCATENATE(B8,"celkem")</f>
        <v>103celkem</v>
      </c>
      <c r="B8" s="41">
        <v>103</v>
      </c>
      <c r="C8" s="13" t="str">
        <f ca="1">INDEX('Oběhy školní dny'!$A:$W,MATCH($A8,'Oběhy školní dny'!$A:$A,0),10)</f>
        <v>V+</v>
      </c>
      <c r="D8" s="11" t="str">
        <f ca="1">INDEX('Oběhy školní dny'!$A:$W,MATCH($A8,'Oběhy školní dny'!$A:$A,0),3)</f>
        <v>Velké Meziříčí,,aut.nádr.</v>
      </c>
      <c r="E8" s="12">
        <f ca="1">INDEX('Oběhy školní dny'!$A:$W,MATCH($A8,'Oběhy školní dny'!$A:$A,0),23)</f>
        <v>120786</v>
      </c>
      <c r="F8" s="37">
        <f ca="1">INDEX('Oběhy prázdniny'!$A:$W,MATCH($A8,'Oběhy prázdniny'!$A:$A,0),23)</f>
        <v>27692.400000000001</v>
      </c>
      <c r="G8" s="13">
        <f ca="1">INDEX('Oběhy víkendy'!$A:$AA,MATCH($A8,'Oběhy víkendy'!$A:$A,0),23)</f>
        <v>0</v>
      </c>
      <c r="H8" s="40">
        <f t="shared" ca="1" si="0"/>
        <v>148478.39999999999</v>
      </c>
    </row>
    <row r="9" spans="1:18" x14ac:dyDescent="0.25">
      <c r="A9" s="41" t="str">
        <f t="shared" si="1"/>
        <v>104celkem</v>
      </c>
      <c r="B9" s="41">
        <v>104</v>
      </c>
      <c r="C9" s="13" t="str">
        <f ca="1">INDEX('Oběhy školní dny'!$A:$W,MATCH($A9,'Oběhy školní dny'!$A:$A,0),10)</f>
        <v>V+</v>
      </c>
      <c r="D9" s="11" t="str">
        <f ca="1">INDEX('Oběhy školní dny'!$A:$W,MATCH($A9,'Oběhy školní dny'!$A:$A,0),3)</f>
        <v>Velké Meziříčí,,aut.nádr.</v>
      </c>
      <c r="E9" s="12">
        <f ca="1">INDEX('Oběhy školní dny'!$A:$W,MATCH($A9,'Oběhy školní dny'!$A:$A,0),23)</f>
        <v>87740</v>
      </c>
      <c r="F9" s="37">
        <f ca="1">INDEX('Oběhy prázdniny'!$A:$W,MATCH($A9,'Oběhy prázdniny'!$A:$A,0),23)</f>
        <v>20116</v>
      </c>
      <c r="G9" s="13">
        <f ca="1">INDEX('Oběhy víkendy'!$A:$AA,MATCH($A9,'Oběhy víkendy'!$A:$A,0),23)</f>
        <v>59651.19999999999</v>
      </c>
      <c r="H9" s="40">
        <f t="shared" ca="1" si="0"/>
        <v>167507.19999999998</v>
      </c>
    </row>
    <row r="10" spans="1:18" x14ac:dyDescent="0.25">
      <c r="A10" s="41" t="str">
        <f t="shared" si="1"/>
        <v>105celkem</v>
      </c>
      <c r="B10" s="41">
        <v>105</v>
      </c>
      <c r="C10" s="13" t="str">
        <f ca="1">INDEX('Oběhy školní dny'!$A:$W,MATCH($A10,'Oběhy školní dny'!$A:$A,0),10)</f>
        <v>V+</v>
      </c>
      <c r="D10" s="11" t="str">
        <f ca="1">INDEX('Oběhy školní dny'!$A:$W,MATCH($A10,'Oběhy školní dny'!$A:$A,0),3)</f>
        <v>Velké Meziříčí,,aut.nádr.</v>
      </c>
      <c r="E10" s="12">
        <f ca="1">INDEX('Oběhy školní dny'!$A:$W,MATCH($A10,'Oběhy školní dny'!$A:$A,0),23)</f>
        <v>97641.5</v>
      </c>
      <c r="F10" s="37">
        <f ca="1">INDEX('Oběhy prázdniny'!$A:$W,MATCH($A10,'Oběhy prázdniny'!$A:$A,0),23)</f>
        <v>22386.1</v>
      </c>
      <c r="G10" s="13">
        <f ca="1">INDEX('Oběhy víkendy'!$A:$AA,MATCH($A10,'Oběhy víkendy'!$A:$A,0),23)</f>
        <v>0</v>
      </c>
      <c r="H10" s="40">
        <f t="shared" ca="1" si="0"/>
        <v>120027.6</v>
      </c>
    </row>
    <row r="11" spans="1:18" x14ac:dyDescent="0.25">
      <c r="A11" s="41" t="str">
        <f t="shared" si="1"/>
        <v>106celkem</v>
      </c>
      <c r="B11" s="41">
        <v>106</v>
      </c>
      <c r="C11" s="13" t="str">
        <f ca="1">INDEX('Oběhy školní dny'!$A:$W,MATCH($A11,'Oběhy školní dny'!$A:$A,0),10)</f>
        <v>V+</v>
      </c>
      <c r="D11" s="11" t="str">
        <f ca="1">INDEX('Oběhy školní dny'!$A:$W,MATCH($A11,'Oběhy školní dny'!$A:$A,0),3)</f>
        <v>Jihlava,,aut.nádr.</v>
      </c>
      <c r="E11" s="12">
        <f ca="1">INDEX('Oběhy školní dny'!$A:$W,MATCH($A11,'Oběhy školní dny'!$A:$A,0),23)</f>
        <v>72570</v>
      </c>
      <c r="F11" s="37">
        <f ca="1">INDEX('Oběhy prázdniny'!$A:$W,MATCH($A11,'Oběhy prázdniny'!$A:$A,0),23)</f>
        <v>8328.4</v>
      </c>
      <c r="G11" s="13">
        <f ca="1">INDEX('Oběhy víkendy'!$A:$AA,MATCH($A11,'Oběhy víkendy'!$A:$A,0),23)</f>
        <v>59539.19999999999</v>
      </c>
      <c r="H11" s="40">
        <f t="shared" ca="1" si="0"/>
        <v>140437.59999999998</v>
      </c>
    </row>
    <row r="12" spans="1:18" x14ac:dyDescent="0.25">
      <c r="A12" s="41" t="str">
        <f t="shared" si="1"/>
        <v>107celkem</v>
      </c>
      <c r="B12" s="41">
        <v>107</v>
      </c>
      <c r="C12" s="13" t="str">
        <f ca="1">INDEX('Oběhy školní dny'!$A:$W,MATCH($A12,'Oběhy školní dny'!$A:$A,0),10)</f>
        <v>V+</v>
      </c>
      <c r="D12" s="11" t="str">
        <f ca="1">INDEX('Oběhy školní dny'!$A:$W,MATCH($A12,'Oběhy školní dny'!$A:$A,0),3)</f>
        <v>Jihlava,,aut.nádr.</v>
      </c>
      <c r="E12" s="12">
        <f ca="1">INDEX('Oběhy školní dny'!$A:$W,MATCH($A12,'Oběhy školní dny'!$A:$A,0),23)</f>
        <v>108937</v>
      </c>
      <c r="F12" s="37">
        <f ca="1">INDEX('Oběhy prázdniny'!$A:$W,MATCH($A12,'Oběhy prázdniny'!$A:$A,0),23)</f>
        <v>16647.400000000001</v>
      </c>
      <c r="G12" s="13">
        <f ca="1">INDEX('Oběhy víkendy'!$A:$AA,MATCH($A12,'Oběhy víkendy'!$A:$A,0),23)</f>
        <v>0</v>
      </c>
      <c r="H12" s="40">
        <f t="shared" ca="1" si="0"/>
        <v>125584.4</v>
      </c>
    </row>
    <row r="13" spans="1:18" x14ac:dyDescent="0.25">
      <c r="A13" s="41" t="str">
        <f t="shared" si="1"/>
        <v>108celkem</v>
      </c>
      <c r="B13" s="41">
        <v>108</v>
      </c>
      <c r="C13" s="13" t="str">
        <f ca="1">INDEX('Oběhy školní dny'!$A:$W,MATCH($A13,'Oběhy školní dny'!$A:$A,0),10)</f>
        <v>V+</v>
      </c>
      <c r="D13" s="11" t="str">
        <f ca="1">INDEX('Oběhy školní dny'!$A:$W,MATCH($A13,'Oběhy školní dny'!$A:$A,0),3)</f>
        <v>Jihlava,,aut.nádr.</v>
      </c>
      <c r="E13" s="12">
        <f ca="1">INDEX('Oběhy školní dny'!$A:$W,MATCH($A13,'Oběhy školní dny'!$A:$A,0),23)</f>
        <v>108855</v>
      </c>
      <c r="F13" s="37">
        <f ca="1">INDEX('Oběhy prázdniny'!$A:$W,MATCH($A13,'Oběhy prázdniny'!$A:$A,0),23)</f>
        <v>24957</v>
      </c>
      <c r="G13" s="13">
        <f ca="1">INDEX('Oběhy víkendy'!$A:$AA,MATCH($A13,'Oběhy víkendy'!$A:$A,0),23)</f>
        <v>0</v>
      </c>
      <c r="H13" s="40">
        <f t="shared" ca="1" si="0"/>
        <v>133812</v>
      </c>
    </row>
    <row r="14" spans="1:18" x14ac:dyDescent="0.25">
      <c r="A14" s="41" t="str">
        <f t="shared" si="1"/>
        <v>109celkem</v>
      </c>
      <c r="B14" s="41">
        <v>109</v>
      </c>
      <c r="C14" s="13" t="str">
        <f ca="1">INDEX('Oběhy školní dny'!$A:$W,MATCH($A14,'Oběhy školní dny'!$A:$A,0),10)</f>
        <v>V+</v>
      </c>
      <c r="D14" s="11" t="str">
        <f ca="1">INDEX('Oběhy školní dny'!$A:$W,MATCH($A14,'Oběhy školní dny'!$A:$A,0),3)</f>
        <v>Jihlava,,aut.nádr.</v>
      </c>
      <c r="E14" s="12">
        <f ca="1">INDEX('Oběhy školní dny'!$A:$W,MATCH($A14,'Oběhy školní dny'!$A:$A,0),23)</f>
        <v>108937</v>
      </c>
      <c r="F14" s="37">
        <f ca="1">INDEX('Oběhy prázdniny'!$A:$W,MATCH($A14,'Oběhy prázdniny'!$A:$A,0),23)</f>
        <v>24975.8</v>
      </c>
      <c r="G14" s="13">
        <f ca="1">INDEX('Oběhy víkendy'!$A:$AA,MATCH($A14,'Oběhy víkendy'!$A:$A,0),23)</f>
        <v>0</v>
      </c>
      <c r="H14" s="40">
        <f t="shared" ca="1" si="0"/>
        <v>133912.79999999999</v>
      </c>
    </row>
    <row r="15" spans="1:18" x14ac:dyDescent="0.25">
      <c r="A15" s="41" t="str">
        <f t="shared" si="1"/>
        <v>110celkem</v>
      </c>
      <c r="B15" s="41">
        <v>110</v>
      </c>
      <c r="C15" s="13" t="str">
        <f ca="1">INDEX('Oběhy školní dny'!$A:$W,MATCH($A15,'Oběhy školní dny'!$A:$A,0),10)</f>
        <v>V+</v>
      </c>
      <c r="D15" s="11" t="str">
        <f ca="1">INDEX('Oběhy školní dny'!$A:$W,MATCH($A15,'Oběhy školní dny'!$A:$A,0),3)</f>
        <v>Velká Bíteš,,nám.</v>
      </c>
      <c r="E15" s="12">
        <f ca="1">INDEX('Oběhy školní dny'!$A:$W,MATCH($A15,'Oběhy školní dny'!$A:$A,0),23)</f>
        <v>72529</v>
      </c>
      <c r="F15" s="37">
        <f ca="1">INDEX('Oběhy prázdniny'!$A:$W,MATCH($A15,'Oběhy prázdniny'!$A:$A,0),23)</f>
        <v>16638</v>
      </c>
      <c r="G15" s="13">
        <f ca="1">INDEX('Oběhy víkendy'!$A:$AA,MATCH($A15,'Oběhy víkendy'!$A:$A,0),23)</f>
        <v>0</v>
      </c>
      <c r="H15" s="40">
        <f t="shared" ca="1" si="0"/>
        <v>89167</v>
      </c>
    </row>
    <row r="16" spans="1:18" x14ac:dyDescent="0.25">
      <c r="A16" s="41" t="str">
        <f t="shared" si="1"/>
        <v>111celkem</v>
      </c>
      <c r="B16" s="41">
        <v>111</v>
      </c>
      <c r="C16" s="13" t="str">
        <f ca="1">INDEX('Oběhy školní dny'!$A:$W,MATCH($A16,'Oběhy školní dny'!$A:$A,0),10)</f>
        <v>V</v>
      </c>
      <c r="D16" s="11" t="str">
        <f ca="1">INDEX('Oběhy školní dny'!$A:$W,MATCH($A16,'Oběhy školní dny'!$A:$A,0),3)</f>
        <v>Velká Bíteš,,nám.</v>
      </c>
      <c r="E16" s="12">
        <f ca="1">INDEX('Oběhy školní dny'!$A:$W,MATCH($A16,'Oběhy školní dny'!$A:$A,0),23)</f>
        <v>49876.5</v>
      </c>
      <c r="F16" s="37">
        <f ca="1">INDEX('Oběhy prázdniny'!$A:$W,MATCH($A16,'Oběhy prázdniny'!$A:$A,0),23)</f>
        <v>11801.7</v>
      </c>
      <c r="G16" s="13">
        <f ca="1">INDEX('Oběhy víkendy'!$A:$AA,MATCH($A16,'Oběhy víkendy'!$A:$A,0),23)</f>
        <v>0</v>
      </c>
      <c r="H16" s="40">
        <f t="shared" ca="1" si="0"/>
        <v>61678.2</v>
      </c>
    </row>
    <row r="17" spans="1:8" x14ac:dyDescent="0.25">
      <c r="A17" s="41" t="str">
        <f t="shared" si="1"/>
        <v>112celkem</v>
      </c>
      <c r="B17" s="41">
        <v>112</v>
      </c>
      <c r="C17" s="13" t="str">
        <f ca="1">INDEX('Oběhy školní dny'!$A:$W,MATCH($A17,'Oběhy školní dny'!$A:$A,0),10)</f>
        <v>V</v>
      </c>
      <c r="D17" s="11" t="str">
        <f ca="1">INDEX('Oběhy školní dny'!$A:$W,MATCH($A17,'Oběhy školní dny'!$A:$A,0),3)</f>
        <v>Heřmanov</v>
      </c>
      <c r="E17" s="12">
        <f ca="1">INDEX('Oběhy školní dny'!$A:$W,MATCH($A17,'Oběhy školní dny'!$A:$A,0),23)</f>
        <v>60967</v>
      </c>
      <c r="F17" s="37">
        <f ca="1">INDEX('Oběhy prázdniny'!$A:$W,MATCH($A17,'Oběhy prázdniny'!$A:$A,0),23)</f>
        <v>13977.800000000001</v>
      </c>
      <c r="G17" s="13">
        <f ca="1">INDEX('Oběhy víkendy'!$A:$AA,MATCH($A17,'Oběhy víkendy'!$A:$A,0),23)</f>
        <v>0</v>
      </c>
      <c r="H17" s="40">
        <f t="shared" ca="1" si="0"/>
        <v>74944.800000000003</v>
      </c>
    </row>
    <row r="18" spans="1:8" x14ac:dyDescent="0.25">
      <c r="A18" s="41" t="str">
        <f t="shared" si="1"/>
        <v>113celkem</v>
      </c>
      <c r="B18" s="41">
        <v>113</v>
      </c>
      <c r="C18" s="13" t="str">
        <f ca="1">INDEX('Oběhy školní dny'!$A:$W,MATCH($A18,'Oběhy školní dny'!$A:$A,0),10)</f>
        <v>S</v>
      </c>
      <c r="D18" s="11" t="str">
        <f ca="1">INDEX('Oběhy školní dny'!$A:$W,MATCH($A18,'Oběhy školní dny'!$A:$A,0),3)</f>
        <v>Heřmanov</v>
      </c>
      <c r="E18" s="12">
        <f ca="1">INDEX('Oběhy školní dny'!$A:$W,MATCH($A18,'Oběhy školní dny'!$A:$A,0),23)</f>
        <v>49118</v>
      </c>
      <c r="F18" s="37">
        <f ca="1">INDEX('Oběhy prázdniny'!$A:$W,MATCH($A18,'Oběhy prázdniny'!$A:$A,0),23)</f>
        <v>9338.9000000000015</v>
      </c>
      <c r="G18" s="13">
        <f ca="1">INDEX('Oběhy víkendy'!$A:$AA,MATCH($A18,'Oběhy víkendy'!$A:$A,0),23)</f>
        <v>0</v>
      </c>
      <c r="H18" s="40">
        <f t="shared" ca="1" si="0"/>
        <v>58456.9</v>
      </c>
    </row>
    <row r="19" spans="1:8" x14ac:dyDescent="0.25">
      <c r="A19" s="41" t="str">
        <f t="shared" si="1"/>
        <v>114celkem</v>
      </c>
      <c r="B19" s="41">
        <v>114</v>
      </c>
      <c r="C19" s="13" t="str">
        <f ca="1">INDEX('Oběhy školní dny'!$A:$W,MATCH($A19,'Oběhy školní dny'!$A:$A,0),10)</f>
        <v>S</v>
      </c>
      <c r="D19" s="11" t="str">
        <f ca="1">INDEX('Oběhy školní dny'!$A:$W,MATCH($A19,'Oběhy školní dny'!$A:$A,0),3)</f>
        <v>Vidonín</v>
      </c>
      <c r="E19" s="12">
        <f ca="1">INDEX('Oběhy školní dny'!$A:$W,MATCH($A19,'Oběhy školní dny'!$A:$A,0),23)</f>
        <v>53341</v>
      </c>
      <c r="F19" s="37">
        <f ca="1">INDEX('Oběhy prázdniny'!$A:$W,MATCH($A19,'Oběhy prázdniny'!$A:$A,0),23)</f>
        <v>12229.400000000001</v>
      </c>
      <c r="G19" s="13">
        <f ca="1">INDEX('Oběhy víkendy'!$A:$AA,MATCH($A19,'Oběhy víkendy'!$A:$A,0),23)</f>
        <v>0</v>
      </c>
      <c r="H19" s="40">
        <f t="shared" ca="1" si="0"/>
        <v>65570.399999999994</v>
      </c>
    </row>
    <row r="20" spans="1:8" x14ac:dyDescent="0.25">
      <c r="A20" s="41" t="str">
        <f t="shared" si="1"/>
        <v>115celkem</v>
      </c>
      <c r="B20" s="41">
        <v>115</v>
      </c>
      <c r="C20" s="13" t="str">
        <f ca="1">INDEX('Oběhy školní dny'!$A:$W,MATCH($A20,'Oběhy školní dny'!$A:$A,0),10)</f>
        <v>S</v>
      </c>
      <c r="D20" s="11" t="str">
        <f ca="1">INDEX('Oběhy školní dny'!$A:$W,MATCH($A20,'Oběhy školní dny'!$A:$A,0),3)</f>
        <v>Sklené n.Osl.</v>
      </c>
      <c r="E20" s="12">
        <f ca="1">INDEX('Oběhy školní dny'!$A:$W,MATCH($A20,'Oběhy školní dny'!$A:$A,0),23)</f>
        <v>45428</v>
      </c>
      <c r="F20" s="37">
        <f ca="1">INDEX('Oběhy prázdniny'!$A:$W,MATCH($A20,'Oběhy prázdniny'!$A:$A,0),23)</f>
        <v>10415.200000000001</v>
      </c>
      <c r="G20" s="13">
        <f ca="1">INDEX('Oběhy víkendy'!$A:$AA,MATCH($A20,'Oběhy víkendy'!$A:$A,0),23)</f>
        <v>0</v>
      </c>
      <c r="H20" s="40">
        <f t="shared" ca="1" si="0"/>
        <v>55843.199999999997</v>
      </c>
    </row>
    <row r="21" spans="1:8" x14ac:dyDescent="0.25">
      <c r="A21" s="41" t="str">
        <f t="shared" si="1"/>
        <v>116celkem</v>
      </c>
      <c r="B21" s="41">
        <v>116</v>
      </c>
      <c r="C21" s="13" t="str">
        <f ca="1">INDEX('Oběhy školní dny'!$A:$W,MATCH($A21,'Oběhy školní dny'!$A:$A,0),10)</f>
        <v>V</v>
      </c>
      <c r="D21" s="11" t="str">
        <f ca="1">INDEX('Oběhy školní dny'!$A:$W,MATCH($A21,'Oběhy školní dny'!$A:$A,0),3)</f>
        <v>Křižanov,,nám.</v>
      </c>
      <c r="E21" s="12">
        <f ca="1">INDEX('Oběhy školní dny'!$A:$W,MATCH($A21,'Oběhy školní dny'!$A:$A,0),23)</f>
        <v>41348.5</v>
      </c>
      <c r="F21" s="37">
        <f ca="1">INDEX('Oběhy prázdniny'!$A:$W,MATCH($A21,'Oběhy prázdniny'!$A:$A,0),23)</f>
        <v>0</v>
      </c>
      <c r="G21" s="13">
        <f ca="1">INDEX('Oběhy víkendy'!$A:$AA,MATCH($A21,'Oběhy víkendy'!$A:$A,0),23)</f>
        <v>0</v>
      </c>
      <c r="H21" s="40">
        <f t="shared" ca="1" si="0"/>
        <v>41348.5</v>
      </c>
    </row>
    <row r="22" spans="1:8" x14ac:dyDescent="0.25">
      <c r="A22" s="41" t="str">
        <f t="shared" si="1"/>
        <v>117celkem</v>
      </c>
      <c r="B22" s="41">
        <v>117</v>
      </c>
      <c r="C22" s="13" t="str">
        <f ca="1">INDEX('Oběhy školní dny'!$A:$W,MATCH($A22,'Oběhy školní dny'!$A:$A,0),10)</f>
        <v>S</v>
      </c>
      <c r="D22" s="11" t="str">
        <f ca="1">INDEX('Oběhy školní dny'!$A:$W,MATCH($A22,'Oběhy školní dny'!$A:$A,0),3)</f>
        <v>Křižanov,,Katolický dům</v>
      </c>
      <c r="E22" s="12">
        <f ca="1">INDEX('Oběhy školní dny'!$A:$W,MATCH($A22,'Oběhy školní dny'!$A:$A,0),23)</f>
        <v>78904.5</v>
      </c>
      <c r="F22" s="37">
        <f ca="1">INDEX('Oběhy prázdniny'!$A:$W,MATCH($A22,'Oběhy prázdniny'!$A:$A,0),23)</f>
        <v>18090.3</v>
      </c>
      <c r="G22" s="13">
        <f ca="1">INDEX('Oběhy víkendy'!$A:$AA,MATCH($A22,'Oběhy víkendy'!$A:$A,0),23)</f>
        <v>0</v>
      </c>
      <c r="H22" s="40">
        <f t="shared" ca="1" si="0"/>
        <v>96994.8</v>
      </c>
    </row>
    <row r="23" spans="1:8" x14ac:dyDescent="0.25">
      <c r="A23" s="41" t="str">
        <f t="shared" si="1"/>
        <v>118celkem</v>
      </c>
      <c r="B23" s="41">
        <v>118</v>
      </c>
      <c r="C23" s="13" t="str">
        <f ca="1">INDEX('Oběhy školní dny'!$A:$W,MATCH($A23,'Oběhy školní dny'!$A:$A,0),10)</f>
        <v>S</v>
      </c>
      <c r="D23" s="11" t="str">
        <f ca="1">INDEX('Oběhy školní dny'!$A:$W,MATCH($A23,'Oběhy školní dny'!$A:$A,0),3)</f>
        <v>Osová Bítýška</v>
      </c>
      <c r="E23" s="12">
        <f ca="1">INDEX('Oběhy školní dny'!$A:$W,MATCH($A23,'Oběhy školní dny'!$A:$A,0),23)</f>
        <v>43747</v>
      </c>
      <c r="F23" s="37">
        <f ca="1">INDEX('Oběhy prázdniny'!$A:$W,MATCH($A23,'Oběhy prázdniny'!$A:$A,0),23)</f>
        <v>10029.799999999999</v>
      </c>
      <c r="G23" s="13">
        <f ca="1">INDEX('Oběhy víkendy'!$A:$AA,MATCH($A23,'Oběhy víkendy'!$A:$A,0),23)</f>
        <v>0</v>
      </c>
      <c r="H23" s="40">
        <f t="shared" ca="1" si="0"/>
        <v>53776.800000000003</v>
      </c>
    </row>
    <row r="24" spans="1:8" x14ac:dyDescent="0.25">
      <c r="A24" s="41" t="str">
        <f t="shared" si="1"/>
        <v>119celkem</v>
      </c>
      <c r="B24" s="41">
        <v>119</v>
      </c>
      <c r="C24" s="13" t="str">
        <f ca="1">INDEX('Oběhy školní dny'!$A:$W,MATCH($A24,'Oběhy školní dny'!$A:$A,0),10)</f>
        <v>V</v>
      </c>
      <c r="D24" s="11" t="str">
        <f ca="1">INDEX('Oběhy školní dny'!$A:$W,MATCH($A24,'Oběhy školní dny'!$A:$A,0),3)</f>
        <v>Tasov</v>
      </c>
      <c r="E24" s="12">
        <f ca="1">INDEX('Oběhy školní dny'!$A:$W,MATCH($A24,'Oběhy školní dny'!$A:$A,0),23)</f>
        <v>45715</v>
      </c>
      <c r="F24" s="37">
        <f ca="1">INDEX('Oběhy prázdniny'!$A:$W,MATCH($A24,'Oběhy prázdniny'!$A:$A,0),23)</f>
        <v>11674.8</v>
      </c>
      <c r="G24" s="13">
        <f ca="1">INDEX('Oběhy víkendy'!$A:$AA,MATCH($A24,'Oběhy víkendy'!$A:$A,0),23)</f>
        <v>0</v>
      </c>
      <c r="H24" s="40">
        <f t="shared" ca="1" si="0"/>
        <v>57389.8</v>
      </c>
    </row>
    <row r="25" spans="1:8" x14ac:dyDescent="0.25">
      <c r="A25" s="41" t="str">
        <f t="shared" si="1"/>
        <v>120celkem</v>
      </c>
      <c r="B25" s="41">
        <v>120</v>
      </c>
      <c r="C25" s="13" t="str">
        <f ca="1">INDEX('Oběhy školní dny'!$A:$W,MATCH($A25,'Oběhy školní dny'!$A:$A,0),10)</f>
        <v>V</v>
      </c>
      <c r="D25" s="11" t="str">
        <f ca="1">INDEX('Oběhy školní dny'!$A:$W,MATCH($A25,'Oběhy školní dny'!$A:$A,0),3)</f>
        <v>Třebíč,,aut.nádr.</v>
      </c>
      <c r="E25" s="12">
        <f ca="1">INDEX('Oběhy školní dny'!$A:$W,MATCH($A25,'Oběhy školní dny'!$A:$A,0),23)</f>
        <v>48667</v>
      </c>
      <c r="F25" s="37">
        <f ca="1">INDEX('Oběhy prázdniny'!$A:$W,MATCH($A25,'Oběhy prázdniny'!$A:$A,0),23)</f>
        <v>11157.8</v>
      </c>
      <c r="G25" s="13">
        <f ca="1">INDEX('Oběhy víkendy'!$A:$AA,MATCH($A25,'Oběhy víkendy'!$A:$A,0),23)</f>
        <v>0</v>
      </c>
      <c r="H25" s="40">
        <f t="shared" ca="1" si="0"/>
        <v>59824.800000000003</v>
      </c>
    </row>
    <row r="26" spans="1:8" x14ac:dyDescent="0.25">
      <c r="A26" s="41" t="str">
        <f t="shared" si="1"/>
        <v>121celkem</v>
      </c>
      <c r="B26" s="41">
        <v>121</v>
      </c>
      <c r="C26" s="13" t="str">
        <f ca="1">INDEX('Oběhy školní dny'!$A:$W,MATCH($A26,'Oběhy školní dny'!$A:$A,0),10)</f>
        <v>V</v>
      </c>
      <c r="D26" s="11" t="str">
        <f ca="1">INDEX('Oběhy školní dny'!$A:$W,MATCH($A26,'Oběhy školní dny'!$A:$A,0),3)</f>
        <v>Velké Meziříčí,,aut.nádr.</v>
      </c>
      <c r="E26" s="12">
        <f ca="1">INDEX('Oběhy školní dny'!$A:$W,MATCH($A26,'Oběhy školní dny'!$A:$A,0),23)</f>
        <v>28946</v>
      </c>
      <c r="F26" s="37">
        <f ca="1">INDEX('Oběhy prázdniny'!$A:$W,MATCH($A26,'Oběhy prázdniny'!$A:$A,0),23)</f>
        <v>8469.4000000000015</v>
      </c>
      <c r="G26" s="13">
        <f ca="1">INDEX('Oběhy víkendy'!$A:$AA,MATCH($A26,'Oběhy víkendy'!$A:$A,0),23)</f>
        <v>16714.400000000001</v>
      </c>
      <c r="H26" s="40">
        <f t="shared" ca="1" si="0"/>
        <v>54129.8</v>
      </c>
    </row>
    <row r="27" spans="1:8" x14ac:dyDescent="0.25">
      <c r="A27" s="41" t="str">
        <f t="shared" si="1"/>
        <v>122celkem</v>
      </c>
      <c r="B27" s="41">
        <v>122</v>
      </c>
      <c r="C27" s="13" t="str">
        <f ca="1">INDEX('Oběhy školní dny'!$A:$W,MATCH($A27,'Oběhy školní dny'!$A:$A,0),10)</f>
        <v>V</v>
      </c>
      <c r="D27" s="11" t="str">
        <f ca="1">INDEX('Oběhy školní dny'!$A:$W,MATCH($A27,'Oběhy školní dny'!$A:$A,0),3)</f>
        <v>Velké Meziříčí,,aut.nádr.</v>
      </c>
      <c r="E27" s="12">
        <f ca="1">INDEX('Oběhy školní dny'!$A:$W,MATCH($A27,'Oběhy školní dny'!$A:$A,0),23)</f>
        <v>68921</v>
      </c>
      <c r="F27" s="37">
        <f ca="1">INDEX('Oběhy prázdniny'!$A:$W,MATCH($A27,'Oběhy prázdniny'!$A:$A,0),23)</f>
        <v>14419.599999999997</v>
      </c>
      <c r="G27" s="13">
        <f ca="1">INDEX('Oběhy víkendy'!$A:$AA,MATCH($A27,'Oběhy víkendy'!$A:$A,0),23)</f>
        <v>18871.599999999999</v>
      </c>
      <c r="H27" s="40">
        <f t="shared" ca="1" si="0"/>
        <v>102212.19999999998</v>
      </c>
    </row>
    <row r="28" spans="1:8" x14ac:dyDescent="0.25">
      <c r="A28" s="41" t="str">
        <f t="shared" si="1"/>
        <v>123celkem</v>
      </c>
      <c r="B28" s="41">
        <v>123</v>
      </c>
      <c r="C28" s="13" t="str">
        <f ca="1">INDEX('Oběhy školní dny'!$A:$W,MATCH($A28,'Oběhy školní dny'!$A:$A,0),10)</f>
        <v>S</v>
      </c>
      <c r="D28" s="11" t="str">
        <f ca="1">INDEX('Oběhy školní dny'!$A:$W,MATCH($A28,'Oběhy školní dny'!$A:$A,0),3)</f>
        <v>Velké Meziříčí,,aut.nádr.</v>
      </c>
      <c r="E28" s="12">
        <f ca="1">INDEX('Oběhy školní dny'!$A:$W,MATCH($A28,'Oběhy školní dny'!$A:$A,0),23)</f>
        <v>55007</v>
      </c>
      <c r="F28" s="37">
        <f ca="1">INDEX('Oběhy prázdniny'!$A:$W,MATCH($A28,'Oběhy prázdniny'!$A:$A,0),23)</f>
        <v>0</v>
      </c>
      <c r="G28" s="13">
        <f ca="1">INDEX('Oběhy víkendy'!$A:$AA,MATCH($A28,'Oběhy víkendy'!$A:$A,0),23)</f>
        <v>19177.599999999999</v>
      </c>
      <c r="H28" s="40">
        <f t="shared" ca="1" si="0"/>
        <v>74184.600000000006</v>
      </c>
    </row>
    <row r="29" spans="1:8" x14ac:dyDescent="0.25">
      <c r="A29" s="41" t="str">
        <f t="shared" si="1"/>
        <v>124celkem</v>
      </c>
      <c r="B29" s="41">
        <v>124</v>
      </c>
      <c r="C29" s="13" t="str">
        <f ca="1">INDEX('Oběhy školní dny'!$A:$W,MATCH($A29,'Oběhy školní dny'!$A:$A,0),10)</f>
        <v>S</v>
      </c>
      <c r="D29" s="11" t="str">
        <f ca="1">INDEX('Oběhy školní dny'!$A:$W,MATCH($A29,'Oběhy školní dny'!$A:$A,0),3)</f>
        <v>Radostín n.Osl.</v>
      </c>
      <c r="E29" s="12">
        <f ca="1">INDEX('Oběhy školní dny'!$A:$W,MATCH($A29,'Oběhy školní dny'!$A:$A,0),23)</f>
        <v>55985.5</v>
      </c>
      <c r="F29" s="37">
        <f ca="1">INDEX('Oběhy prázdniny'!$A:$W,MATCH($A29,'Oběhy prázdniny'!$A:$A,0),23)</f>
        <v>12469.099999999999</v>
      </c>
      <c r="G29" s="13">
        <f ca="1">INDEX('Oběhy víkendy'!$A:$AA,MATCH($A29,'Oběhy víkendy'!$A:$A,0),23)</f>
        <v>0</v>
      </c>
      <c r="H29" s="40">
        <f t="shared" ca="1" si="0"/>
        <v>68454.600000000006</v>
      </c>
    </row>
    <row r="30" spans="1:8" x14ac:dyDescent="0.25">
      <c r="A30" s="41" t="str">
        <f t="shared" si="1"/>
        <v>125celkem</v>
      </c>
      <c r="B30" s="41">
        <v>125</v>
      </c>
      <c r="C30" s="13" t="str">
        <f ca="1">INDEX('Oběhy školní dny'!$A:$W,MATCH($A30,'Oběhy školní dny'!$A:$A,0),10)</f>
        <v>S</v>
      </c>
      <c r="D30" s="11" t="str">
        <f ca="1">INDEX('Oběhy školní dny'!$A:$W,MATCH($A30,'Oběhy školní dny'!$A:$A,0),3)</f>
        <v>Zhoř</v>
      </c>
      <c r="E30" s="12">
        <f ca="1">INDEX('Oběhy školní dny'!$A:$W,MATCH($A30,'Oběhy školní dny'!$A:$A,0),23)</f>
        <v>46945</v>
      </c>
      <c r="F30" s="37">
        <f ca="1">INDEX('Oběhy prázdniny'!$A:$W,MATCH($A30,'Oběhy prázdniny'!$A:$A,0),23)</f>
        <v>11157.800000000001</v>
      </c>
      <c r="G30" s="13">
        <f ca="1">INDEX('Oběhy víkendy'!$A:$AA,MATCH($A30,'Oběhy víkendy'!$A:$A,0),23)</f>
        <v>0</v>
      </c>
      <c r="H30" s="40">
        <f t="shared" ca="1" si="0"/>
        <v>58102.8</v>
      </c>
    </row>
    <row r="31" spans="1:8" x14ac:dyDescent="0.25">
      <c r="A31" s="41" t="str">
        <f t="shared" si="1"/>
        <v>126celkem</v>
      </c>
      <c r="B31" s="41">
        <v>126</v>
      </c>
      <c r="C31" s="13" t="str">
        <f ca="1">INDEX('Oběhy školní dny'!$A:$W,MATCH($A31,'Oběhy školní dny'!$A:$A,0),10)</f>
        <v>V</v>
      </c>
      <c r="D31" s="11" t="str">
        <f ca="1">INDEX('Oběhy školní dny'!$A:$W,MATCH($A31,'Oběhy školní dny'!$A:$A,0),3)</f>
        <v>Velké Meziříčí,,aut.nádr.</v>
      </c>
      <c r="E31" s="12">
        <f ca="1">INDEX('Oběhy školní dny'!$A:$W,MATCH($A31,'Oběhy školní dny'!$A:$A,0),23)</f>
        <v>48790</v>
      </c>
      <c r="F31" s="37">
        <f ca="1">INDEX('Oběhy prázdniny'!$A:$W,MATCH($A31,'Oběhy prázdniny'!$A:$A,0),23)</f>
        <v>12793.400000000001</v>
      </c>
      <c r="G31" s="13">
        <f ca="1">INDEX('Oběhy víkendy'!$A:$AA,MATCH($A31,'Oběhy víkendy'!$A:$A,0),23)</f>
        <v>17052</v>
      </c>
      <c r="H31" s="40">
        <f t="shared" ca="1" si="0"/>
        <v>78635.399999999994</v>
      </c>
    </row>
    <row r="32" spans="1:8" x14ac:dyDescent="0.25">
      <c r="A32" s="41" t="str">
        <f t="shared" si="1"/>
        <v>127celkem</v>
      </c>
      <c r="B32" s="41">
        <v>127</v>
      </c>
      <c r="C32" s="13" t="str">
        <f ca="1">INDEX('Oběhy školní dny'!$A:$W,MATCH($A32,'Oběhy školní dny'!$A:$A,0),10)</f>
        <v>V</v>
      </c>
      <c r="D32" s="11" t="str">
        <f ca="1">INDEX('Oběhy školní dny'!$A:$W,MATCH($A32,'Oběhy školní dny'!$A:$A,0),3)</f>
        <v>Měřín,,nám.</v>
      </c>
      <c r="E32" s="12">
        <f ca="1">INDEX('Oběhy školní dny'!$A:$W,MATCH($A32,'Oběhy školní dny'!$A:$A,0),23)</f>
        <v>57748.5</v>
      </c>
      <c r="F32" s="37">
        <f ca="1">INDEX('Oběhy prázdniny'!$A:$W,MATCH($A32,'Oběhy prázdniny'!$A:$A,0),23)</f>
        <v>12896.800000000001</v>
      </c>
      <c r="G32" s="13">
        <f ca="1">INDEX('Oběhy víkendy'!$A:$AA,MATCH($A32,'Oběhy víkendy'!$A:$A,0),23)</f>
        <v>0</v>
      </c>
      <c r="H32" s="40">
        <f t="shared" ca="1" si="0"/>
        <v>70645.3</v>
      </c>
    </row>
    <row r="33" spans="1:8" x14ac:dyDescent="0.25">
      <c r="A33" s="41" t="str">
        <f t="shared" si="1"/>
        <v>128celkem</v>
      </c>
      <c r="B33" s="41">
        <v>128</v>
      </c>
      <c r="C33" s="13" t="str">
        <f ca="1">INDEX('Oběhy školní dny'!$A:$W,MATCH($A33,'Oběhy školní dny'!$A:$A,0),10)</f>
        <v>V</v>
      </c>
      <c r="D33" s="11" t="str">
        <f ca="1">INDEX('Oběhy školní dny'!$A:$W,MATCH($A33,'Oběhy školní dny'!$A:$A,0),3)</f>
        <v>Měřín,,nám.</v>
      </c>
      <c r="E33" s="12">
        <f ca="1">INDEX('Oběhy školní dny'!$A:$W,MATCH($A33,'Oběhy školní dny'!$A:$A,0),23)</f>
        <v>46198</v>
      </c>
      <c r="F33" s="37">
        <f ca="1">INDEX('Oběhy prázdniny'!$A:$W,MATCH($A33,'Oběhy prázdniny'!$A:$A,0),23)</f>
        <v>10368.199999999999</v>
      </c>
      <c r="G33" s="13">
        <f ca="1">INDEX('Oběhy víkendy'!$A:$AA,MATCH($A33,'Oběhy víkendy'!$A:$A,0),23)</f>
        <v>0</v>
      </c>
      <c r="H33" s="40">
        <f t="shared" ca="1" si="0"/>
        <v>56566.2</v>
      </c>
    </row>
    <row r="34" spans="1:8" x14ac:dyDescent="0.25">
      <c r="A34" s="41" t="str">
        <f t="shared" si="1"/>
        <v>129celkem</v>
      </c>
      <c r="B34" s="41">
        <v>129</v>
      </c>
      <c r="C34" s="13" t="str">
        <f ca="1">INDEX('Oběhy školní dny'!$A:$W,MATCH($A34,'Oběhy školní dny'!$A:$A,0),10)</f>
        <v>S</v>
      </c>
      <c r="D34" s="11" t="str">
        <f ca="1">INDEX('Oběhy školní dny'!$A:$W,MATCH($A34,'Oběhy školní dny'!$A:$A,0),3)</f>
        <v>Hodov</v>
      </c>
      <c r="E34" s="12">
        <f ca="1">INDEX('Oběhy školní dny'!$A:$W,MATCH($A34,'Oběhy školní dny'!$A:$A,0),23)</f>
        <v>48768.5</v>
      </c>
      <c r="F34" s="37">
        <f ca="1">INDEX('Oběhy prázdniny'!$A:$W,MATCH($A34,'Oběhy prázdniny'!$A:$A,0),23)</f>
        <v>11388.099999999999</v>
      </c>
      <c r="G34" s="13">
        <f ca="1">INDEX('Oběhy víkendy'!$A:$AA,MATCH($A34,'Oběhy víkendy'!$A:$A,0),23)</f>
        <v>0</v>
      </c>
      <c r="H34" s="40">
        <f t="shared" ca="1" si="0"/>
        <v>60156.6</v>
      </c>
    </row>
    <row r="35" spans="1:8" x14ac:dyDescent="0.25">
      <c r="A35" s="41" t="str">
        <f t="shared" si="1"/>
        <v>130celkem</v>
      </c>
      <c r="B35" s="41">
        <v>130</v>
      </c>
      <c r="C35" s="13" t="str">
        <f ca="1">INDEX('Oběhy školní dny'!$A:$W,MATCH($A35,'Oběhy školní dny'!$A:$A,0),10)</f>
        <v>V</v>
      </c>
      <c r="D35" s="11" t="str">
        <f ca="1">INDEX('Oběhy školní dny'!$A:$W,MATCH($A35,'Oběhy školní dny'!$A:$A,0),3)</f>
        <v>Rohy</v>
      </c>
      <c r="E35" s="12">
        <f ca="1">INDEX('Oběhy školní dny'!$A:$W,MATCH($A35,'Oběhy školní dny'!$A:$A,0),23)</f>
        <v>40211</v>
      </c>
      <c r="F35" s="37">
        <f ca="1">INDEX('Oběhy prázdniny'!$A:$W,MATCH($A35,'Oběhy prázdniny'!$A:$A,0),23)</f>
        <v>8911.2000000000007</v>
      </c>
      <c r="G35" s="13">
        <f ca="1">INDEX('Oběhy víkendy'!$A:$AA,MATCH($A35,'Oběhy víkendy'!$A:$A,0),23)</f>
        <v>0</v>
      </c>
      <c r="H35" s="40">
        <f t="shared" ca="1" si="0"/>
        <v>49122.2</v>
      </c>
    </row>
    <row r="36" spans="1:8" x14ac:dyDescent="0.25">
      <c r="A36" s="41" t="str">
        <f t="shared" si="1"/>
        <v>131celkem</v>
      </c>
      <c r="B36" s="41">
        <v>131</v>
      </c>
      <c r="C36" s="13" t="str">
        <f ca="1">INDEX('Oběhy školní dny'!$A:$W,MATCH($A36,'Oběhy školní dny'!$A:$A,0),10)</f>
        <v>V</v>
      </c>
      <c r="D36" s="11" t="str">
        <f ca="1">INDEX('Oběhy školní dny'!$A:$W,MATCH($A36,'Oběhy školní dny'!$A:$A,0),3)</f>
        <v>Nedvědice,,žel.st.</v>
      </c>
      <c r="E36" s="12">
        <f ca="1">INDEX('Oběhy školní dny'!$A:$W,MATCH($A36,'Oběhy školní dny'!$A:$A,0),23)</f>
        <v>53669</v>
      </c>
      <c r="F36" s="37">
        <f ca="1">INDEX('Oběhy prázdniny'!$A:$W,MATCH($A36,'Oběhy prázdniny'!$A:$A,0),23)</f>
        <v>12304.600000000002</v>
      </c>
      <c r="G36" s="13">
        <f ca="1">INDEX('Oběhy víkendy'!$A:$AA,MATCH($A36,'Oběhy víkendy'!$A:$A,0),23)</f>
        <v>0</v>
      </c>
      <c r="H36" s="40">
        <f t="shared" ca="1" si="0"/>
        <v>65973.600000000006</v>
      </c>
    </row>
    <row r="37" spans="1:8" x14ac:dyDescent="0.25">
      <c r="A37" s="41" t="str">
        <f t="shared" si="1"/>
        <v>132celkem</v>
      </c>
      <c r="B37" s="41">
        <v>132</v>
      </c>
      <c r="C37" s="13" t="str">
        <f ca="1">INDEX('Oběhy školní dny'!$A:$W,MATCH($A37,'Oběhy školní dny'!$A:$A,0),10)</f>
        <v>V</v>
      </c>
      <c r="D37" s="11" t="str">
        <f ca="1">INDEX('Oběhy školní dny'!$A:$W,MATCH($A37,'Oběhy školní dny'!$A:$A,0),3)</f>
        <v>Bystřice n.Pern.,,Novoměstská</v>
      </c>
      <c r="E37" s="12">
        <f ca="1">INDEX('Oběhy školní dny'!$A:$W,MATCH($A37,'Oběhy školní dny'!$A:$A,0),23)</f>
        <v>54817</v>
      </c>
      <c r="F37" s="37">
        <f ca="1">INDEX('Oběhy prázdniny'!$A:$W,MATCH($A37,'Oběhy prázdniny'!$A:$A,0),23)</f>
        <v>12567.800000000001</v>
      </c>
      <c r="G37" s="13">
        <f ca="1">INDEX('Oběhy víkendy'!$A:$AA,MATCH($A37,'Oběhy víkendy'!$A:$A,0),23)</f>
        <v>20867.599999999999</v>
      </c>
      <c r="H37" s="40">
        <f t="shared" ca="1" si="0"/>
        <v>88252.4</v>
      </c>
    </row>
    <row r="38" spans="1:8" x14ac:dyDescent="0.25">
      <c r="A38" s="41" t="str">
        <f t="shared" si="1"/>
        <v>133celkem</v>
      </c>
      <c r="B38" s="41">
        <v>133</v>
      </c>
      <c r="C38" s="13" t="str">
        <f ca="1">INDEX('Oběhy školní dny'!$A:$W,MATCH($A38,'Oběhy školní dny'!$A:$A,0),10)</f>
        <v>V</v>
      </c>
      <c r="D38" s="11" t="str">
        <f ca="1">INDEX('Oběhy školní dny'!$A:$W,MATCH($A38,'Oběhy školní dny'!$A:$A,0),3)</f>
        <v>Bystřice n.Pern.,,aut.nádr.</v>
      </c>
      <c r="E38" s="12">
        <f ca="1">INDEX('Oběhy školní dny'!$A:$W,MATCH($A38,'Oběhy školní dny'!$A:$A,0),23)</f>
        <v>59573</v>
      </c>
      <c r="F38" s="37">
        <f ca="1">INDEX('Oběhy prázdniny'!$A:$W,MATCH($A38,'Oběhy prázdniny'!$A:$A,0),23)</f>
        <v>11985</v>
      </c>
      <c r="G38" s="13">
        <f ca="1">INDEX('Oběhy víkendy'!$A:$AA,MATCH($A38,'Oběhy víkendy'!$A:$A,0),23)</f>
        <v>20585.599999999995</v>
      </c>
      <c r="H38" s="40">
        <f t="shared" ca="1" si="0"/>
        <v>92143.599999999991</v>
      </c>
    </row>
    <row r="39" spans="1:8" x14ac:dyDescent="0.25">
      <c r="A39" s="41" t="str">
        <f t="shared" si="1"/>
        <v>134celkem</v>
      </c>
      <c r="B39" s="41">
        <v>134</v>
      </c>
      <c r="C39" s="13" t="str">
        <f ca="1">INDEX('Oběhy školní dny'!$A:$W,MATCH($A39,'Oběhy školní dny'!$A:$A,0),10)</f>
        <v>S</v>
      </c>
      <c r="D39" s="11" t="str">
        <f ca="1">INDEX('Oběhy školní dny'!$A:$W,MATCH($A39,'Oběhy školní dny'!$A:$A,0),3)</f>
        <v>Bystřice n.Pern.,,aut.nádr.</v>
      </c>
      <c r="E39" s="12">
        <f ca="1">INDEX('Oběhy školní dny'!$A:$W,MATCH($A39,'Oběhy školní dny'!$A:$A,0),23)</f>
        <v>80462.5</v>
      </c>
      <c r="F39" s="37">
        <f ca="1">INDEX('Oběhy prázdniny'!$A:$W,MATCH($A39,'Oběhy prázdniny'!$A:$A,0),23)</f>
        <v>18447.500000000004</v>
      </c>
      <c r="G39" s="13">
        <f ca="1">INDEX('Oběhy víkendy'!$A:$AA,MATCH($A39,'Oběhy víkendy'!$A:$A,0),23)</f>
        <v>0</v>
      </c>
      <c r="H39" s="40">
        <f t="shared" ca="1" si="0"/>
        <v>98910</v>
      </c>
    </row>
    <row r="40" spans="1:8" x14ac:dyDescent="0.25">
      <c r="A40" s="41" t="str">
        <f t="shared" si="1"/>
        <v>135celkem</v>
      </c>
      <c r="B40" s="41">
        <v>135</v>
      </c>
      <c r="C40" s="13" t="str">
        <f ca="1">INDEX('Oběhy školní dny'!$A:$W,MATCH($A40,'Oběhy školní dny'!$A:$A,0),10)</f>
        <v>S</v>
      </c>
      <c r="D40" s="11" t="str">
        <f ca="1">INDEX('Oběhy školní dny'!$A:$W,MATCH($A40,'Oběhy školní dny'!$A:$A,0),3)</f>
        <v>Bystřice n.Pern.,,aut.nádr.</v>
      </c>
      <c r="E40" s="12">
        <f ca="1">INDEX('Oběhy školní dny'!$A:$W,MATCH($A40,'Oběhy školní dny'!$A:$A,0),23)</f>
        <v>49425.5</v>
      </c>
      <c r="F40" s="37">
        <f ca="1">INDEX('Oběhy prázdniny'!$A:$W,MATCH($A40,'Oběhy prázdniny'!$A:$A,0),23)</f>
        <v>11171.9</v>
      </c>
      <c r="G40" s="13">
        <f ca="1">INDEX('Oběhy víkendy'!$A:$AA,MATCH($A40,'Oběhy víkendy'!$A:$A,0),23)</f>
        <v>0</v>
      </c>
      <c r="H40" s="40">
        <f t="shared" ca="1" si="0"/>
        <v>60597.4</v>
      </c>
    </row>
    <row r="41" spans="1:8" x14ac:dyDescent="0.25">
      <c r="A41" s="41" t="str">
        <f t="shared" si="1"/>
        <v>136celkem</v>
      </c>
      <c r="B41" s="41">
        <v>136</v>
      </c>
      <c r="C41" s="13" t="str">
        <f ca="1">INDEX('Oběhy školní dny'!$A:$W,MATCH($A41,'Oběhy školní dny'!$A:$A,0),10)</f>
        <v>V</v>
      </c>
      <c r="D41" s="11" t="str">
        <f ca="1">INDEX('Oběhy školní dny'!$A:$W,MATCH($A41,'Oběhy školní dny'!$A:$A,0),3)</f>
        <v>Rovečné</v>
      </c>
      <c r="E41" s="12">
        <f ca="1">INDEX('Oběhy školní dny'!$A:$W,MATCH($A41,'Oběhy školní dny'!$A:$A,0),23)</f>
        <v>42066</v>
      </c>
      <c r="F41" s="37">
        <f ca="1">INDEX('Oběhy prázdniny'!$A:$W,MATCH($A41,'Oběhy prázdniny'!$A:$A,0),23)</f>
        <v>9155.6</v>
      </c>
      <c r="G41" s="13">
        <f ca="1">INDEX('Oběhy víkendy'!$A:$AA,MATCH($A41,'Oběhy víkendy'!$A:$A,0),23)</f>
        <v>0</v>
      </c>
      <c r="H41" s="40">
        <f t="shared" ca="1" si="0"/>
        <v>51221.599999999999</v>
      </c>
    </row>
    <row r="42" spans="1:8" x14ac:dyDescent="0.25">
      <c r="A42" s="41" t="str">
        <f t="shared" si="1"/>
        <v>137celkem</v>
      </c>
      <c r="B42" s="41">
        <v>137</v>
      </c>
      <c r="C42" s="13" t="str">
        <f ca="1">INDEX('Oběhy školní dny'!$A:$W,MATCH($A42,'Oběhy školní dny'!$A:$A,0),10)</f>
        <v>S</v>
      </c>
      <c r="D42" s="11" t="str">
        <f ca="1">INDEX('Oběhy školní dny'!$A:$W,MATCH($A42,'Oběhy školní dny'!$A:$A,0),3)</f>
        <v>Rovečné</v>
      </c>
      <c r="E42" s="12">
        <f ca="1">INDEX('Oběhy školní dny'!$A:$W,MATCH($A42,'Oběhy školní dny'!$A:$A,0),23)</f>
        <v>56908</v>
      </c>
      <c r="F42" s="37">
        <f ca="1">INDEX('Oběhy prázdniny'!$A:$W,MATCH($A42,'Oběhy prázdniny'!$A:$A,0),23)</f>
        <v>12647.700000000003</v>
      </c>
      <c r="G42" s="13">
        <f ca="1">INDEX('Oběhy víkendy'!$A:$AA,MATCH($A42,'Oběhy víkendy'!$A:$A,0),23)</f>
        <v>0</v>
      </c>
      <c r="H42" s="40">
        <f t="shared" ca="1" si="0"/>
        <v>69555.7</v>
      </c>
    </row>
    <row r="43" spans="1:8" x14ac:dyDescent="0.25">
      <c r="A43" s="41" t="str">
        <f t="shared" si="1"/>
        <v>138celkem</v>
      </c>
      <c r="B43" s="41">
        <v>138</v>
      </c>
      <c r="C43" s="13" t="str">
        <f ca="1">INDEX('Oběhy školní dny'!$A:$W,MATCH($A43,'Oběhy školní dny'!$A:$A,0),10)</f>
        <v>S</v>
      </c>
      <c r="D43" s="11" t="str">
        <f ca="1">INDEX('Oběhy školní dny'!$A:$W,MATCH($A43,'Oběhy školní dny'!$A:$A,0),3)</f>
        <v>Rovečné</v>
      </c>
      <c r="E43" s="12">
        <f ca="1">INDEX('Oběhy školní dny'!$A:$W,MATCH($A43,'Oběhy školní dny'!$A:$A,0),23)</f>
        <v>50389</v>
      </c>
      <c r="F43" s="37">
        <f ca="1">INDEX('Oběhy prázdniny'!$A:$W,MATCH($A43,'Oběhy prázdniny'!$A:$A,0),23)</f>
        <v>11552.6</v>
      </c>
      <c r="G43" s="13">
        <f ca="1">INDEX('Oběhy víkendy'!$A:$AA,MATCH($A43,'Oběhy víkendy'!$A:$A,0),23)</f>
        <v>0</v>
      </c>
      <c r="H43" s="40">
        <f t="shared" ca="1" si="0"/>
        <v>61941.599999999999</v>
      </c>
    </row>
    <row r="44" spans="1:8" x14ac:dyDescent="0.25">
      <c r="A44" s="41" t="str">
        <f t="shared" si="1"/>
        <v>139celkem</v>
      </c>
      <c r="B44" s="41">
        <v>139</v>
      </c>
      <c r="C44" s="13" t="str">
        <f ca="1">INDEX('Oběhy školní dny'!$A:$W,MATCH($A44,'Oběhy školní dny'!$A:$A,0),10)</f>
        <v>S</v>
      </c>
      <c r="D44" s="11" t="str">
        <f ca="1">INDEX('Oběhy školní dny'!$A:$W,MATCH($A44,'Oběhy školní dny'!$A:$A,0),3)</f>
        <v>Strážek</v>
      </c>
      <c r="E44" s="12">
        <f ca="1">INDEX('Oběhy školní dny'!$A:$W,MATCH($A44,'Oběhy školní dny'!$A:$A,0),23)</f>
        <v>44895</v>
      </c>
      <c r="F44" s="37">
        <f ca="1">INDEX('Oběhy prázdniny'!$A:$W,MATCH($A44,'Oběhy prázdniny'!$A:$A,0),23)</f>
        <v>10293</v>
      </c>
      <c r="G44" s="13">
        <f ca="1">INDEX('Oběhy víkendy'!$A:$AA,MATCH($A44,'Oběhy víkendy'!$A:$A,0),23)</f>
        <v>0</v>
      </c>
      <c r="H44" s="40">
        <f t="shared" ca="1" si="0"/>
        <v>55188</v>
      </c>
    </row>
    <row r="45" spans="1:8" x14ac:dyDescent="0.25">
      <c r="A45" s="41" t="str">
        <f t="shared" si="1"/>
        <v>140celkem</v>
      </c>
      <c r="B45" s="41">
        <v>140</v>
      </c>
      <c r="C45" s="13" t="str">
        <f ca="1">INDEX('Oběhy školní dny'!$A:$W,MATCH($A45,'Oběhy školní dny'!$A:$A,0),10)</f>
        <v>S</v>
      </c>
      <c r="D45" s="11" t="str">
        <f ca="1">INDEX('Oběhy školní dny'!$A:$W,MATCH($A45,'Oběhy školní dny'!$A:$A,0),3)</f>
        <v>Strážek</v>
      </c>
      <c r="E45" s="12">
        <f ca="1">INDEX('Oběhy školní dny'!$A:$W,MATCH($A45,'Oběhy školní dny'!$A:$A,0),23)</f>
        <v>42250.5</v>
      </c>
      <c r="F45" s="37">
        <f ca="1">INDEX('Oběhy prázdniny'!$A:$W,MATCH($A45,'Oběhy prázdniny'!$A:$A,0),23)</f>
        <v>6744.5000000000018</v>
      </c>
      <c r="G45" s="13">
        <f ca="1">INDEX('Oběhy víkendy'!$A:$AA,MATCH($A45,'Oběhy víkendy'!$A:$A,0),23)</f>
        <v>23632.000000000004</v>
      </c>
      <c r="H45" s="40">
        <f t="shared" ca="1" si="0"/>
        <v>72627</v>
      </c>
    </row>
    <row r="46" spans="1:8" x14ac:dyDescent="0.25">
      <c r="A46" s="41" t="str">
        <f t="shared" si="1"/>
        <v>141celkem</v>
      </c>
      <c r="B46" s="41">
        <v>141</v>
      </c>
      <c r="C46" s="13" t="str">
        <f ca="1">INDEX('Oběhy školní dny'!$A:$W,MATCH($A46,'Oběhy školní dny'!$A:$A,0),10)</f>
        <v>V</v>
      </c>
      <c r="D46" s="11" t="str">
        <f ca="1">INDEX('Oběhy školní dny'!$A:$W,MATCH($A46,'Oběhy školní dny'!$A:$A,0),3)</f>
        <v>Rozsochy,Kundratice</v>
      </c>
      <c r="E46" s="12">
        <f ca="1">INDEX('Oběhy školní dny'!$A:$W,MATCH($A46,'Oběhy školní dny'!$A:$A,0),23)</f>
        <v>52095.5</v>
      </c>
      <c r="F46" s="37">
        <f ca="1">INDEX('Oběhy prázdniny'!$A:$W,MATCH($A46,'Oběhy prázdniny'!$A:$A,0),23)</f>
        <v>10866.400000000001</v>
      </c>
      <c r="G46" s="13">
        <f ca="1">INDEX('Oběhy víkendy'!$A:$AA,MATCH($A46,'Oběhy víkendy'!$A:$A,0),23)</f>
        <v>0</v>
      </c>
      <c r="H46" s="40">
        <f t="shared" ca="1" si="0"/>
        <v>62961.9</v>
      </c>
    </row>
    <row r="47" spans="1:8" x14ac:dyDescent="0.25">
      <c r="A47" s="41" t="str">
        <f t="shared" si="1"/>
        <v>142celkem</v>
      </c>
      <c r="B47" s="41">
        <v>142</v>
      </c>
      <c r="C47" s="13" t="str">
        <f ca="1">INDEX('Oběhy školní dny'!$A:$W,MATCH($A47,'Oběhy školní dny'!$A:$A,0),10)</f>
        <v>S</v>
      </c>
      <c r="D47" s="11" t="str">
        <f ca="1">INDEX('Oběhy školní dny'!$A:$W,MATCH($A47,'Oběhy školní dny'!$A:$A,0),3)</f>
        <v>Prosetín</v>
      </c>
      <c r="E47" s="12">
        <f ca="1">INDEX('Oběhy školní dny'!$A:$W,MATCH($A47,'Oběhy školní dny'!$A:$A,0),23)</f>
        <v>49487</v>
      </c>
      <c r="F47" s="37">
        <f ca="1">INDEX('Oběhy prázdniny'!$A:$W,MATCH($A47,'Oběhy prázdniny'!$A:$A,0),23)</f>
        <v>10293</v>
      </c>
      <c r="G47" s="13">
        <f ca="1">INDEX('Oběhy víkendy'!$A:$AA,MATCH($A47,'Oběhy víkendy'!$A:$A,0),23)</f>
        <v>0</v>
      </c>
      <c r="H47" s="40">
        <f t="shared" ca="1" si="0"/>
        <v>59780</v>
      </c>
    </row>
    <row r="48" spans="1:8" x14ac:dyDescent="0.25">
      <c r="A48" s="41" t="str">
        <f t="shared" si="1"/>
        <v>143celkem</v>
      </c>
      <c r="B48" s="41">
        <v>143</v>
      </c>
      <c r="C48" s="13" t="str">
        <f ca="1">INDEX('Oběhy školní dny'!$A:$W,MATCH($A48,'Oběhy školní dny'!$A:$A,0),10)</f>
        <v>S</v>
      </c>
      <c r="D48" s="11" t="str">
        <f ca="1">INDEX('Oběhy školní dny'!$A:$W,MATCH($A48,'Oběhy školní dny'!$A:$A,0),3)</f>
        <v>Vír,,rozc.k Dalečínu</v>
      </c>
      <c r="E48" s="12">
        <f ca="1">INDEX('Oběhy školní dny'!$A:$W,MATCH($A48,'Oběhy školní dny'!$A:$A,0),23)</f>
        <v>39011.5</v>
      </c>
      <c r="F48" s="37">
        <f ca="1">INDEX('Oběhy prázdniny'!$A:$W,MATCH($A48,'Oběhy prázdniny'!$A:$A,0),23)</f>
        <v>0</v>
      </c>
      <c r="G48" s="13">
        <f ca="1">INDEX('Oběhy víkendy'!$A:$AA,MATCH($A48,'Oběhy víkendy'!$A:$A,0),23)</f>
        <v>28089.599999999999</v>
      </c>
      <c r="H48" s="40">
        <f t="shared" ca="1" si="0"/>
        <v>67101.100000000006</v>
      </c>
    </row>
    <row r="49" spans="1:10" x14ac:dyDescent="0.25">
      <c r="A49" s="41" t="str">
        <f t="shared" si="1"/>
        <v>144celkem</v>
      </c>
      <c r="B49" s="41">
        <v>144</v>
      </c>
      <c r="C49" s="13" t="str">
        <f ca="1">INDEX('Oběhy školní dny'!$A:$W,MATCH($A49,'Oběhy školní dny'!$A:$A,0),10)</f>
        <v>S</v>
      </c>
      <c r="D49" s="11" t="str">
        <f ca="1">INDEX('Oběhy školní dny'!$A:$W,MATCH($A49,'Oběhy školní dny'!$A:$A,0),3)</f>
        <v>Vír,,rozc.k Dalečínu</v>
      </c>
      <c r="E49" s="12">
        <f ca="1">INDEX('Oběhy školní dny'!$A:$W,MATCH($A49,'Oběhy školní dny'!$A:$A,0),23)</f>
        <v>70438</v>
      </c>
      <c r="F49" s="37">
        <f ca="1">INDEX('Oběhy prázdniny'!$A:$W,MATCH($A49,'Oběhy prázdniny'!$A:$A,0),23)</f>
        <v>16887.100000000006</v>
      </c>
      <c r="G49" s="13">
        <f ca="1">INDEX('Oběhy víkendy'!$A:$AA,MATCH($A49,'Oběhy víkendy'!$A:$A,0),23)</f>
        <v>0</v>
      </c>
      <c r="H49" s="40">
        <f t="shared" ca="1" si="0"/>
        <v>87325.1</v>
      </c>
    </row>
    <row r="50" spans="1:10" x14ac:dyDescent="0.25">
      <c r="A50" s="41" t="str">
        <f t="shared" si="1"/>
        <v>145celkem</v>
      </c>
      <c r="B50" s="41">
        <v>145</v>
      </c>
      <c r="C50" s="13" t="str">
        <f ca="1">INDEX('Oběhy školní dny'!$A:$W,MATCH($A50,'Oběhy školní dny'!$A:$A,0),10)</f>
        <v>S</v>
      </c>
      <c r="D50" s="11" t="str">
        <f ca="1">INDEX('Oběhy školní dny'!$A:$W,MATCH($A50,'Oběhy školní dny'!$A:$A,0),3)</f>
        <v>Sejřek,Bor</v>
      </c>
      <c r="E50" s="12">
        <f ca="1">INDEX('Oběhy školní dny'!$A:$W,MATCH($A50,'Oběhy školní dny'!$A:$A,0),23)</f>
        <v>38991</v>
      </c>
      <c r="F50" s="37">
        <f ca="1">INDEX('Oběhy prázdniny'!$A:$W,MATCH($A50,'Oběhy prázdniny'!$A:$A,0),23)</f>
        <v>10293</v>
      </c>
      <c r="G50" s="13">
        <f ca="1">INDEX('Oběhy víkendy'!$A:$AA,MATCH($A50,'Oběhy víkendy'!$A:$A,0),23)</f>
        <v>0</v>
      </c>
      <c r="H50" s="40">
        <f t="shared" ca="1" si="0"/>
        <v>49284</v>
      </c>
    </row>
    <row r="51" spans="1:10" x14ac:dyDescent="0.25">
      <c r="A51" s="41" t="str">
        <f t="shared" si="1"/>
        <v>146celkem</v>
      </c>
      <c r="B51" s="41">
        <v>146</v>
      </c>
      <c r="C51" s="13" t="str">
        <f ca="1">INDEX('Oběhy školní dny'!$A:$W,MATCH($A51,'Oběhy školní dny'!$A:$A,0),10)</f>
        <v>S</v>
      </c>
      <c r="D51" s="11" t="str">
        <f ca="1">INDEX('Oběhy školní dny'!$A:$W,MATCH($A51,'Oběhy školní dny'!$A:$A,0),3)</f>
        <v>Jimramov,,Obecní úřad</v>
      </c>
      <c r="E51" s="12">
        <f ca="1">INDEX('Oběhy školní dny'!$A:$W,MATCH($A51,'Oběhy školní dny'!$A:$A,0),23)</f>
        <v>38480</v>
      </c>
      <c r="F51" s="37">
        <f ca="1">INDEX('Oběhy prázdniny'!$A:$W,MATCH($A51,'Oběhy prázdniny'!$A:$A,0),23)</f>
        <v>7820.8</v>
      </c>
      <c r="G51" s="13">
        <f ca="1">INDEX('Oběhy víkendy'!$A:$AA,MATCH($A51,'Oběhy víkendy'!$A:$A,0),23)</f>
        <v>21622.000000000004</v>
      </c>
      <c r="H51" s="40">
        <f t="shared" ca="1" si="0"/>
        <v>67922.8</v>
      </c>
    </row>
    <row r="52" spans="1:10" ht="15.75" thickBot="1" x14ac:dyDescent="0.3">
      <c r="A52" s="154" t="str">
        <f t="shared" si="1"/>
        <v>147celkem</v>
      </c>
      <c r="B52" s="154">
        <v>147</v>
      </c>
      <c r="C52" s="155" t="str">
        <f ca="1">INDEX('Oběhy školní dny'!$A:$W,MATCH($A52,'Oběhy školní dny'!$A:$A,0),10)</f>
        <v>S</v>
      </c>
      <c r="D52" s="156" t="str">
        <f ca="1">INDEX('Oběhy školní dny'!$A:$W,MATCH($A52,'Oběhy školní dny'!$A:$A,0),3)</f>
        <v>Věcov,Jimramovské Pavlovice</v>
      </c>
      <c r="E52" s="42">
        <f ca="1">INDEX('Oběhy školní dny'!$A:$W,MATCH($A52,'Oběhy školní dny'!$A:$A,0),23)</f>
        <v>49131</v>
      </c>
      <c r="F52" s="142">
        <f ca="1">INDEX('Oběhy prázdniny'!$A:$W,MATCH($A52,'Oběhy prázdniny'!$A:$A,0),23)</f>
        <v>11392.8</v>
      </c>
      <c r="G52" s="43">
        <f ca="1">INDEX('Oběhy víkendy'!$A:$AA,MATCH($A52,'Oběhy víkendy'!$A:$A,0),23)</f>
        <v>0</v>
      </c>
      <c r="H52" s="44">
        <f t="shared" ca="1" si="0"/>
        <v>60523.8</v>
      </c>
    </row>
    <row r="53" spans="1:10" ht="15.75" thickBot="1" x14ac:dyDescent="0.3">
      <c r="A53" s="238" t="s">
        <v>118</v>
      </c>
      <c r="B53" s="239"/>
      <c r="C53" s="239"/>
      <c r="D53" s="240"/>
      <c r="E53" s="150">
        <f ca="1">SUM(E6:E52)</f>
        <v>2857110.5</v>
      </c>
      <c r="F53" s="153">
        <f ca="1">SUM(F6:F52)</f>
        <v>596002.30000000005</v>
      </c>
      <c r="G53" s="151">
        <f ca="1">SUM(G6:G52)</f>
        <v>365453.99999999994</v>
      </c>
      <c r="H53" s="152">
        <f ca="1">SUM(H6:H52)</f>
        <v>3818566.8000000003</v>
      </c>
    </row>
    <row r="54" spans="1:10" x14ac:dyDescent="0.25">
      <c r="A54" s="5"/>
      <c r="B54" s="5"/>
      <c r="C54" s="5"/>
      <c r="D54" s="5"/>
      <c r="E54" s="5"/>
      <c r="F54" s="5"/>
      <c r="G54" s="5"/>
      <c r="H54" s="5"/>
    </row>
    <row r="55" spans="1:10" x14ac:dyDescent="0.25">
      <c r="B55" s="15" t="s">
        <v>117</v>
      </c>
      <c r="C55" s="5"/>
      <c r="D55" s="5"/>
      <c r="E55" s="15" t="s">
        <v>121</v>
      </c>
      <c r="F55" s="5"/>
      <c r="G55" s="5"/>
      <c r="H55" s="5"/>
      <c r="I55" s="15" t="s">
        <v>119</v>
      </c>
    </row>
    <row r="56" spans="1:10" x14ac:dyDescent="0.25">
      <c r="A56" s="5"/>
      <c r="B56" s="5" t="s">
        <v>5</v>
      </c>
      <c r="C56" s="5">
        <f ca="1">COUNTIFS($C$6:$C$52,B56)</f>
        <v>21</v>
      </c>
      <c r="D56" s="14"/>
      <c r="E56" s="5" t="s">
        <v>5</v>
      </c>
      <c r="F56" s="7">
        <f ca="1">SUMIFS(H$6:H$52,$C$6:$C$52,E56)</f>
        <v>1402297.2000000002</v>
      </c>
      <c r="I56" s="5" t="s">
        <v>5</v>
      </c>
      <c r="J56" s="7">
        <f ca="1">F56/C56</f>
        <v>66776.057142857157</v>
      </c>
    </row>
    <row r="57" spans="1:10" x14ac:dyDescent="0.25">
      <c r="A57" s="5"/>
      <c r="B57" s="36" t="s">
        <v>6</v>
      </c>
      <c r="C57" s="5">
        <f ca="1">COUNTIFS($C$6:$C$52,B57)</f>
        <v>16</v>
      </c>
      <c r="D57" s="14"/>
      <c r="E57" s="36" t="s">
        <v>6</v>
      </c>
      <c r="F57" s="7">
        <f ca="1">SUMIFS(H$6:H$52,$C$6:$C$52,E57)</f>
        <v>1067050.2999999998</v>
      </c>
      <c r="I57" s="36" t="s">
        <v>6</v>
      </c>
      <c r="J57" s="7">
        <f ca="1">F57/C57</f>
        <v>66690.643749999988</v>
      </c>
    </row>
    <row r="58" spans="1:10" x14ac:dyDescent="0.25">
      <c r="A58" s="5"/>
      <c r="B58" s="5" t="s">
        <v>8</v>
      </c>
      <c r="C58" s="5">
        <f ca="1">COUNTIFS($C$6:$C$52,B58)</f>
        <v>10</v>
      </c>
      <c r="D58" s="15"/>
      <c r="E58" s="5" t="s">
        <v>8</v>
      </c>
      <c r="F58" s="7">
        <f ca="1">SUMIFS(H$6:H$52,$C$6:$C$52,E58)</f>
        <v>1349219.3</v>
      </c>
      <c r="I58" s="5" t="s">
        <v>8</v>
      </c>
      <c r="J58" s="7">
        <f ca="1">F58/C58</f>
        <v>134921.93</v>
      </c>
    </row>
    <row r="59" spans="1:10" x14ac:dyDescent="0.25">
      <c r="A59" s="5"/>
      <c r="B59" s="15" t="s">
        <v>10</v>
      </c>
      <c r="C59" s="5">
        <f ca="1">SUM(C56:C58)</f>
        <v>47</v>
      </c>
      <c r="E59" s="15" t="s">
        <v>10</v>
      </c>
      <c r="F59" s="7">
        <f ca="1">SUM(F56:F58)</f>
        <v>3818566.8</v>
      </c>
      <c r="I59" s="15" t="s">
        <v>10</v>
      </c>
      <c r="J59" s="7">
        <f ca="1">F59/C59</f>
        <v>81246.102127659571</v>
      </c>
    </row>
    <row r="60" spans="1:10" x14ac:dyDescent="0.25">
      <c r="A60" s="5"/>
      <c r="B60" s="5"/>
      <c r="C60" s="5"/>
      <c r="D60" s="14"/>
      <c r="E60" s="5"/>
      <c r="F60" s="5"/>
      <c r="G60" s="5"/>
      <c r="H60" s="7"/>
    </row>
    <row r="61" spans="1:10" x14ac:dyDescent="0.25">
      <c r="A61" s="5"/>
      <c r="B61" s="5"/>
      <c r="C61" s="5"/>
      <c r="D61" s="14"/>
      <c r="E61" s="5"/>
      <c r="F61" s="5"/>
      <c r="G61" s="5"/>
      <c r="H61" s="7"/>
    </row>
    <row r="62" spans="1:10" x14ac:dyDescent="0.25">
      <c r="A62" s="5"/>
      <c r="B62" s="5"/>
      <c r="C62" s="5"/>
      <c r="D62" s="5"/>
      <c r="E62" s="5"/>
      <c r="F62" s="5"/>
      <c r="G62" s="5"/>
      <c r="H62" s="7"/>
    </row>
    <row r="63" spans="1:10" x14ac:dyDescent="0.25">
      <c r="A63" s="5"/>
      <c r="B63" s="5"/>
      <c r="C63" s="5"/>
      <c r="D63" s="5"/>
      <c r="E63" s="5"/>
      <c r="F63" s="5"/>
      <c r="G63" s="5"/>
      <c r="H63" s="7"/>
    </row>
    <row r="64" spans="1:10" x14ac:dyDescent="0.25">
      <c r="A64" s="5"/>
      <c r="B64" s="5"/>
      <c r="C64" s="5"/>
      <c r="D64" s="5"/>
      <c r="E64" s="5"/>
      <c r="F64" s="5"/>
      <c r="G64" s="5"/>
      <c r="H64" s="5"/>
    </row>
    <row r="65" spans="1:8" x14ac:dyDescent="0.25">
      <c r="A65" s="5"/>
      <c r="B65" s="5"/>
      <c r="C65" s="5"/>
      <c r="D65" s="5"/>
      <c r="E65" s="5"/>
      <c r="F65" s="5"/>
      <c r="G65" s="5"/>
      <c r="H65" s="5"/>
    </row>
    <row r="66" spans="1:8" x14ac:dyDescent="0.25">
      <c r="A66" s="5"/>
      <c r="B66" s="5"/>
      <c r="C66" s="5"/>
      <c r="D66" s="5"/>
      <c r="E66" s="5"/>
      <c r="F66" s="5"/>
      <c r="G66" s="5"/>
      <c r="H66" s="5"/>
    </row>
    <row r="67" spans="1:8" x14ac:dyDescent="0.25">
      <c r="A67" s="5"/>
      <c r="B67" s="5"/>
      <c r="C67" s="5"/>
      <c r="D67" s="5"/>
      <c r="E67" s="5"/>
      <c r="F67" s="5"/>
      <c r="G67" s="5"/>
      <c r="H67" s="5"/>
    </row>
    <row r="68" spans="1:8" x14ac:dyDescent="0.25">
      <c r="A68" s="5"/>
      <c r="B68" s="5"/>
      <c r="C68" s="5"/>
      <c r="D68" s="5"/>
      <c r="E68" s="5"/>
      <c r="F68" s="5"/>
      <c r="G68" s="5"/>
      <c r="H68" s="5"/>
    </row>
    <row r="69" spans="1:8" x14ac:dyDescent="0.25">
      <c r="A69" s="5"/>
      <c r="B69" s="5"/>
      <c r="C69" s="5"/>
      <c r="D69" s="5"/>
      <c r="E69" s="5"/>
      <c r="F69" s="5"/>
      <c r="G69" s="5"/>
      <c r="H69" s="5"/>
    </row>
  </sheetData>
  <mergeCells count="2">
    <mergeCell ref="E4:H4"/>
    <mergeCell ref="A53:D53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R9" sqref="R9"/>
    </sheetView>
  </sheetViews>
  <sheetFormatPr defaultRowHeight="15" x14ac:dyDescent="0.25"/>
  <cols>
    <col min="1" max="16" width="6.28515625" customWidth="1"/>
  </cols>
  <sheetData>
    <row r="1" spans="1:15" s="3" customFormat="1" x14ac:dyDescent="0.25">
      <c r="A1" s="3" t="s">
        <v>0</v>
      </c>
      <c r="B1" s="3" t="s">
        <v>1</v>
      </c>
      <c r="D1" s="3" t="s">
        <v>7</v>
      </c>
      <c r="F1" s="3" t="s">
        <v>0</v>
      </c>
      <c r="G1" s="3" t="s">
        <v>1</v>
      </c>
      <c r="I1" s="3" t="s">
        <v>7</v>
      </c>
      <c r="L1" s="3" t="s">
        <v>0</v>
      </c>
      <c r="M1" s="3" t="s">
        <v>1</v>
      </c>
      <c r="O1" s="3" t="s">
        <v>7</v>
      </c>
    </row>
    <row r="2" spans="1:15" x14ac:dyDescent="0.25">
      <c r="A2" t="s">
        <v>2</v>
      </c>
      <c r="C2" t="str">
        <f t="shared" ref="C2:C6" si="0">CONCATENATE(A2,B2)</f>
        <v>X</v>
      </c>
      <c r="D2" s="4">
        <v>205</v>
      </c>
      <c r="F2" t="s">
        <v>2</v>
      </c>
      <c r="H2" t="str">
        <f t="shared" ref="H2" si="1">CONCATENATE(F2,G2)</f>
        <v>X</v>
      </c>
      <c r="I2" s="4">
        <v>47</v>
      </c>
      <c r="L2">
        <v>6</v>
      </c>
      <c r="N2" t="str">
        <f t="shared" ref="N2:N4" si="2">CONCATENATE(L2,M2)</f>
        <v>6</v>
      </c>
      <c r="O2" s="4">
        <v>52</v>
      </c>
    </row>
    <row r="3" spans="1:15" x14ac:dyDescent="0.25">
      <c r="A3" t="s">
        <v>2</v>
      </c>
      <c r="B3">
        <v>10</v>
      </c>
      <c r="C3" t="str">
        <f t="shared" si="0"/>
        <v>X10</v>
      </c>
      <c r="D3" s="4">
        <v>195</v>
      </c>
      <c r="F3" t="s">
        <v>2</v>
      </c>
      <c r="G3">
        <v>10</v>
      </c>
      <c r="H3" t="str">
        <f t="shared" ref="H3:H6" si="3">CONCATENATE(F3,G3)</f>
        <v>X10</v>
      </c>
      <c r="I3" s="4">
        <v>0</v>
      </c>
      <c r="L3" t="s">
        <v>4</v>
      </c>
      <c r="N3" t="str">
        <f t="shared" si="2"/>
        <v>+</v>
      </c>
      <c r="O3" s="4">
        <v>60</v>
      </c>
    </row>
    <row r="4" spans="1:15" x14ac:dyDescent="0.25">
      <c r="A4" t="s">
        <v>2</v>
      </c>
      <c r="B4">
        <v>25</v>
      </c>
      <c r="C4" t="str">
        <f t="shared" si="0"/>
        <v>X25</v>
      </c>
      <c r="D4" s="4">
        <v>205</v>
      </c>
      <c r="F4" t="s">
        <v>2</v>
      </c>
      <c r="G4">
        <v>25</v>
      </c>
      <c r="H4" t="str">
        <f t="shared" si="3"/>
        <v>X25</v>
      </c>
      <c r="I4" s="4">
        <v>0</v>
      </c>
      <c r="L4" t="s">
        <v>3</v>
      </c>
      <c r="N4" t="str">
        <f t="shared" si="2"/>
        <v>6+</v>
      </c>
      <c r="O4" s="4">
        <v>112</v>
      </c>
    </row>
    <row r="5" spans="1:15" x14ac:dyDescent="0.25">
      <c r="A5" t="s">
        <v>2</v>
      </c>
      <c r="B5">
        <v>35</v>
      </c>
      <c r="C5" t="str">
        <f t="shared" si="0"/>
        <v>X35</v>
      </c>
      <c r="D5" s="4">
        <v>0</v>
      </c>
      <c r="F5" t="s">
        <v>2</v>
      </c>
      <c r="G5">
        <v>35</v>
      </c>
      <c r="H5" t="str">
        <f t="shared" si="3"/>
        <v>X35</v>
      </c>
      <c r="I5" s="4">
        <v>57</v>
      </c>
    </row>
    <row r="6" spans="1:15" x14ac:dyDescent="0.25">
      <c r="A6" t="s">
        <v>2</v>
      </c>
      <c r="B6">
        <v>45</v>
      </c>
      <c r="C6" t="str">
        <f t="shared" si="0"/>
        <v>X45</v>
      </c>
      <c r="D6" s="4">
        <v>0</v>
      </c>
      <c r="F6" t="s">
        <v>2</v>
      </c>
      <c r="G6">
        <v>45</v>
      </c>
      <c r="H6" t="str">
        <f t="shared" si="3"/>
        <v>X45</v>
      </c>
      <c r="I6" s="4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2023-05-19T09:27:05Z</dcterms:modified>
</cp:coreProperties>
</file>